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E:\Repositorio_MA_07\MA_07_02_CO\"/>
    </mc:Choice>
  </mc:AlternateContent>
  <bookViews>
    <workbookView xWindow="0" yWindow="0" windowWidth="11550" windowHeight="7545" tabRatio="500"/>
  </bookViews>
  <sheets>
    <sheet name="Solicitud gráfica" sheetId="1" r:id="rId1"/>
    <sheet name="Ayuda" sheetId="2" r:id="rId2"/>
    <sheet name="Definición técnica de imagenes" sheetId="3" r:id="rId3"/>
  </sheets>
  <calcPr calcId="152511" iterateCount="2" iterateDelta="10"/>
  <extLst>
    <ext xmlns:mx="http://schemas.microsoft.com/office/mac/excel/2008/main" uri="{7523E5D3-25F3-A5E0-1632-64F254C22452}">
      <mx:ArchID Flags="2"/>
    </ext>
  </extLst>
</workbook>
</file>

<file path=xl/calcChain.xml><?xml version="1.0" encoding="utf-8"?>
<calcChain xmlns="http://schemas.openxmlformats.org/spreadsheetml/2006/main">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 i="1"/>
  <c r="D18"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 i="1"/>
  <c r="A19" i="1"/>
  <c r="A20" i="1"/>
  <c r="A21" i="1"/>
  <c r="A22" i="1"/>
  <c r="A23" i="1"/>
  <c r="A24" i="1"/>
  <c r="A25" i="1"/>
  <c r="A26" i="1"/>
  <c r="A27" i="1"/>
  <c r="A28" i="1"/>
  <c r="A29" i="1"/>
  <c r="C11" i="1"/>
  <c r="C12" i="1"/>
  <c r="C13" i="1"/>
  <c r="C14" i="1"/>
  <c r="C15" i="1"/>
  <c r="C16" i="1"/>
  <c r="C17" i="1"/>
  <c r="C18" i="1"/>
  <c r="C19" i="1"/>
  <c r="C20" i="1"/>
  <c r="C21" i="1"/>
  <c r="C10" i="1"/>
  <c r="F5" i="1"/>
  <c r="I21" i="2"/>
  <c r="K45" i="2"/>
  <c r="H21" i="2"/>
  <c r="J21" i="2"/>
  <c r="D17" i="2"/>
  <c r="D5" i="2"/>
  <c r="G10" i="1"/>
</calcChain>
</file>

<file path=xl/sharedStrings.xml><?xml version="1.0" encoding="utf-8"?>
<sst xmlns="http://schemas.openxmlformats.org/spreadsheetml/2006/main" count="242" uniqueCount="169">
  <si>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</si>
  <si>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</si>
  <si>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</si>
  <si>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</si>
  <si>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</si>
  <si>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</si>
  <si>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</si>
  <si>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</si>
  <si>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</si>
  <si>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</si>
  <si>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</si>
  <si>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</si>
  <si>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</si>
  <si>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</si>
  <si>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</si>
  <si>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</si>
  <si>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</si>
  <si>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</si>
  <si>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</si>
  <si>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</si>
  <si>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</si>
  <si>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</si>
  <si>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</si>
  <si>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</si>
  <si>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</si>
  <si>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</si>
  <si>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</si>
  <si>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</si>
  <si>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</si>
  <si>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</si>
  <si>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</si>
  <si>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</si>
  <si>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</si>
  <si>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</si>
  <si>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</si>
  <si>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</si>
  <si>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</si>
  <si>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</si>
  <si>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</si>
  <si>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</si>
  <si>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</si>
  <si>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</si>
  <si>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</si>
  <si>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</si>
  <si>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</si>
  <si>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</si>
  <si>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</si>
  <si>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</si>
  <si>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</si>
  <si>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</si>
  <si>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</si>
  <si>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</si>
  <si>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</si>
  <si>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</si>
  <si>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</si>
  <si>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</si>
  <si>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</si>
  <si>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</si>
  <si>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</si>
  <si>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</si>
  <si>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</si>
  <si>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</si>
  <si>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</si>
  <si>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</si>
  <si>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</si>
  <si>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</si>
  <si>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</si>
  <si>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</si>
  <si>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</si>
  <si>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</si>
  <si>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</si>
  <si>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</si>
  <si>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</si>
  <si>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</si>
  <si>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</si>
  <si>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</si>
  <si>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</si>
  <si>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</si>
  <si>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</si>
  <si>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</si>
  <si>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</si>
  <si>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</si>
  <si>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</si>
  <si>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</si>
  <si>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</si>
  <si>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</si>
  <si>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</si>
  <si>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</si>
  <si>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</si>
  <si>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</si>
  <si>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</si>
  <si>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</si>
  <si>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</si>
  <si>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</si>
  <si>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</si>
  <si>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</si>
  <si>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</si>
  <si>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</si>
  <si>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</si>
  <si>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</si>
  <si>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</si>
  <si>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</si>
  <si>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</si>
  <si>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</si>
  <si>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</si>
  <si>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</si>
  <si>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</si>
  <si>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</si>
  <si>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</si>
  <si>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</si>
  <si>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</si>
  <si>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</si>
  <si>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</si>
  <si>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</si>
  <si>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</si>
  <si>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</si>
  <si>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</si>
  <si>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</si>
  <si>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</si>
  <si>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</si>
  <si>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</si>
  <si>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</si>
  <si>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</si>
  <si>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</si>
  <si>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</si>
  <si>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</si>
  <si>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</si>
  <si>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</si>
  <si>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</si>
  <si>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</si>
  <si>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</si>
  <si>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</si>
  <si>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</si>
  <si>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</si>
  <si>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</si>
  <si>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</si>
  <si>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</si>
  <si>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</si>
  <si>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</si>
  <si>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</si>
  <si>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</si>
  <si>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</si>
  <si>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</si>
  <si>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</si>
  <si>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</si>
  <si>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MA_07_02_CO</t>
  </si>
  <si>
    <t>Diana Shirley Velásquez Rojas</t>
  </si>
  <si>
    <t>Cuaderno de Estudio</t>
  </si>
  <si>
    <t>Ver observaciones</t>
  </si>
  <si>
    <t>IMG03</t>
  </si>
  <si>
    <t>Adición de números enteros de diferente signo</t>
  </si>
  <si>
    <t>Los números enteros y la recta numérica</t>
  </si>
  <si>
    <t>Heladas en el campo</t>
  </si>
  <si>
    <t>Animales sin pasto del cual alimentarse</t>
  </si>
  <si>
    <t>Uso del punto para indicar una multiplicación</t>
  </si>
  <si>
    <t>Estados de cuenta</t>
  </si>
  <si>
    <t>División de números enteros</t>
  </si>
  <si>
    <t>Estudiante resolviendo un polinomio aritmetico</t>
  </si>
  <si>
    <t>Polinomios aritmeticos</t>
  </si>
  <si>
    <t>Por favor ajustar esta imagen, en lugar del 1 colocar 12.</t>
  </si>
  <si>
    <t>Arreglar esta fotografía, en el tablero aparece escrito esto: ∆ = 9 ‒ 4(5·2), por favor cambiarlo por lo siguiente: 18 ÷ 9 ‒ (5 ·2 )</t>
  </si>
  <si>
    <t>IMG02</t>
  </si>
  <si>
    <t>IMG04</t>
  </si>
  <si>
    <t>IMG05</t>
  </si>
  <si>
    <t>IMG06</t>
  </si>
  <si>
    <t>IMG07</t>
  </si>
  <si>
    <t>IMG08</t>
  </si>
  <si>
    <t>IMG09</t>
  </si>
  <si>
    <t>Las operaciones con números enteros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</si>
</sst>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color theme="1"/>
      <name val="Century Gothic"/>
    </font>
    <font>
      <sz val="10"/>
      <color rgb="FF000000"/>
      <name val="Century Gothic"/>
    </font>
    <font>
      <sz val="9"/>
      <color rgb="FF000000"/>
      <name val="Century Gothic"/>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
      <color rgb="FF000000"/>
      <name val="Century Gothic"/>
      <family val="2"/>
    </font>
    <font>
      <sz val="9"/>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14">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6" fillId="0" borderId="5" xfId="0" applyFont="1" applyBorder="1" applyAlignment="1">
      <alignment horizontal="left" wrapText="1"/>
    </xf>
    <xf numFmtId="0" fontId="6" fillId="0" borderId="5" xfId="0" applyFont="1" applyBorder="1" applyAlignment="1">
      <alignment horizontal="left" vertical="center" wrapText="1"/>
    </xf>
    <xf numFmtId="0" fontId="7" fillId="0" borderId="5" xfId="0" applyFont="1" applyBorder="1" applyAlignment="1">
      <alignment horizontal="left" wrapText="1"/>
    </xf>
    <xf numFmtId="1" fontId="2" fillId="0" borderId="5" xfId="0" quotePrefix="1" applyNumberFormat="1" applyFont="1" applyFill="1" applyBorder="1" applyAlignment="1">
      <alignment horizontal="left" vertical="center" wrapText="1"/>
    </xf>
    <xf numFmtId="0" fontId="6" fillId="0" borderId="5" xfId="0" applyFont="1" applyBorder="1" applyAlignment="1">
      <alignment horizontal="left" vertical="center"/>
    </xf>
    <xf numFmtId="0" fontId="6" fillId="0" borderId="5" xfId="0" applyFont="1" applyBorder="1" applyAlignment="1">
      <alignment horizontal="left"/>
    </xf>
    <xf numFmtId="0" fontId="6" fillId="0" borderId="5" xfId="0" applyFont="1" applyFill="1" applyBorder="1" applyAlignment="1">
      <alignment horizontal="lef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Alignment="1">
      <alignment wrapText="1"/>
    </xf>
    <xf numFmtId="0" fontId="22" fillId="0" borderId="5" xfId="0" applyFont="1" applyBorder="1" applyAlignment="1">
      <alignment wrapText="1"/>
    </xf>
    <xf numFmtId="0" fontId="22" fillId="0" borderId="5" xfId="0" applyFont="1" applyBorder="1" applyAlignment="1">
      <alignment vertical="center" wrapText="1"/>
    </xf>
    <xf numFmtId="0" fontId="23" fillId="0" borderId="5" xfId="0" applyFont="1" applyBorder="1" applyAlignment="1">
      <alignment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10</xdr:col>
      <xdr:colOff>333375</xdr:colOff>
      <xdr:row>9</xdr:row>
      <xdr:rowOff>142875</xdr:rowOff>
    </xdr:from>
    <xdr:to>
      <xdr:col>10</xdr:col>
      <xdr:colOff>4819650</xdr:colOff>
      <xdr:row>9</xdr:row>
      <xdr:rowOff>2477770</xdr:rowOff>
    </xdr:to>
    <xdr:pic>
      <xdr:nvPicPr>
        <xdr:cNvPr id="2" name="Imagen 1"/>
        <xdr:cNvPicPr/>
      </xdr:nvPicPr>
      <xdr:blipFill>
        <a:blip xmlns:r="http://schemas.openxmlformats.org/officeDocument/2006/relationships" r:embed="rId1"/>
        <a:stretch>
          <a:fillRect/>
        </a:stretch>
      </xdr:blipFill>
      <xdr:spPr>
        <a:xfrm>
          <a:off x="16668750" y="2111375"/>
          <a:ext cx="4486275" cy="2334895"/>
        </a:xfrm>
        <a:prstGeom prst="rect">
          <a:avLst/>
        </a:prstGeom>
      </xdr:spPr>
    </xdr:pic>
    <xdr:clientData/>
  </xdr:twoCellAnchor>
  <xdr:twoCellAnchor editAs="oneCell">
    <xdr:from>
      <xdr:col>10</xdr:col>
      <xdr:colOff>317500</xdr:colOff>
      <xdr:row>10</xdr:row>
      <xdr:rowOff>301625</xdr:rowOff>
    </xdr:from>
    <xdr:to>
      <xdr:col>10</xdr:col>
      <xdr:colOff>4746625</xdr:colOff>
      <xdr:row>10</xdr:row>
      <xdr:rowOff>2309495</xdr:rowOff>
    </xdr:to>
    <xdr:pic>
      <xdr:nvPicPr>
        <xdr:cNvPr id="4" name="Imagen 3"/>
        <xdr:cNvPicPr/>
      </xdr:nvPicPr>
      <xdr:blipFill>
        <a:blip xmlns:r="http://schemas.openxmlformats.org/officeDocument/2006/relationships" r:embed="rId2"/>
        <a:stretch>
          <a:fillRect/>
        </a:stretch>
      </xdr:blipFill>
      <xdr:spPr>
        <a:xfrm>
          <a:off x="16652875" y="6064250"/>
          <a:ext cx="4429125" cy="2007870"/>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314325</xdr:colOff>
          <xdr:row>11</xdr:row>
          <xdr:rowOff>219075</xdr:rowOff>
        </xdr:from>
        <xdr:to>
          <xdr:col>10</xdr:col>
          <xdr:colOff>5924550</xdr:colOff>
          <xdr:row>11</xdr:row>
          <xdr:rowOff>2143125</xdr:rowOff>
        </xdr:to>
        <xdr:sp macro="" textlink="">
          <xdr:nvSpPr>
            <xdr:cNvPr id="2051" name="Object 3" hidden="1">
              <a:extLst>
                <a:ext uri="{63B3BB69-23CF-44E3-9099-C40C66FF867C}">
                  <a14:compatExt spid="_x0000_s205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447675</xdr:colOff>
          <xdr:row>12</xdr:row>
          <xdr:rowOff>352425</xdr:rowOff>
        </xdr:from>
        <xdr:to>
          <xdr:col>10</xdr:col>
          <xdr:colOff>6048375</xdr:colOff>
          <xdr:row>12</xdr:row>
          <xdr:rowOff>2238375</xdr:rowOff>
        </xdr:to>
        <xdr:sp macro="" textlink="">
          <xdr:nvSpPr>
            <xdr:cNvPr id="2052" name="Object 4" hidden="1">
              <a:extLst>
                <a:ext uri="{63B3BB69-23CF-44E3-9099-C40C66FF867C}">
                  <a14:compatExt spid="_x0000_s205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1111250</xdr:colOff>
      <xdr:row>13</xdr:row>
      <xdr:rowOff>460375</xdr:rowOff>
    </xdr:from>
    <xdr:to>
      <xdr:col>10</xdr:col>
      <xdr:colOff>4930775</xdr:colOff>
      <xdr:row>13</xdr:row>
      <xdr:rowOff>1744345</xdr:rowOff>
    </xdr:to>
    <xdr:pic>
      <xdr:nvPicPr>
        <xdr:cNvPr id="7" name="Imagen 6"/>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446625" y="14065250"/>
          <a:ext cx="3819525" cy="1283970"/>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1162050</xdr:colOff>
          <xdr:row>14</xdr:row>
          <xdr:rowOff>457200</xdr:rowOff>
        </xdr:from>
        <xdr:to>
          <xdr:col>10</xdr:col>
          <xdr:colOff>5010150</xdr:colOff>
          <xdr:row>14</xdr:row>
          <xdr:rowOff>1905000</xdr:rowOff>
        </xdr:to>
        <xdr:sp macro="" textlink="">
          <xdr:nvSpPr>
            <xdr:cNvPr id="2053" name="Object 5" hidden="1">
              <a:extLst>
                <a:ext uri="{63B3BB69-23CF-44E3-9099-C40C66FF867C}">
                  <a14:compatExt spid="_x0000_s205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1209675</xdr:colOff>
          <xdr:row>15</xdr:row>
          <xdr:rowOff>409575</xdr:rowOff>
        </xdr:from>
        <xdr:to>
          <xdr:col>10</xdr:col>
          <xdr:colOff>5048250</xdr:colOff>
          <xdr:row>15</xdr:row>
          <xdr:rowOff>1743075</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1143000</xdr:colOff>
          <xdr:row>16</xdr:row>
          <xdr:rowOff>400050</xdr:rowOff>
        </xdr:from>
        <xdr:to>
          <xdr:col>10</xdr:col>
          <xdr:colOff>4981575</xdr:colOff>
          <xdr:row>16</xdr:row>
          <xdr:rowOff>1695450</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1257300</xdr:colOff>
          <xdr:row>17</xdr:row>
          <xdr:rowOff>552450</xdr:rowOff>
        </xdr:from>
        <xdr:to>
          <xdr:col>10</xdr:col>
          <xdr:colOff>5095875</xdr:colOff>
          <xdr:row>17</xdr:row>
          <xdr:rowOff>1990725</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3" Type="http://schemas.openxmlformats.org/officeDocument/2006/relationships/vmlDrawing" Target="../drawings/vmlDrawing1.vml"/><Relationship Id="rId7" Type="http://schemas.openxmlformats.org/officeDocument/2006/relationships/image" Target="../media/image2.png"/><Relationship Id="rId12" Type="http://schemas.openxmlformats.org/officeDocument/2006/relationships/oleObject" Target="../embeddings/oleObject5.bin"/><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5" Type="http://schemas.openxmlformats.org/officeDocument/2006/relationships/image" Target="../media/image1.png"/><Relationship Id="rId15" Type="http://schemas.openxmlformats.org/officeDocument/2006/relationships/image" Target="../media/image6.png"/><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7"/>
  <sheetViews>
    <sheetView showGridLines="0" tabSelected="1" zoomScale="60" zoomScaleNormal="60" zoomScalePageLayoutView="140" workbookViewId="0">
      <pane ySplit="9" topLeftCell="A17" activePane="bottomLeft" state="frozen"/>
      <selection pane="bottomLeft" activeCell="C5" sqref="C5:D5"/>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83.5" style="17" customWidth="1"/>
    <col min="12" max="12" width="20.375" style="2" customWidth="1"/>
    <col min="13" max="13" width="14.5" style="2" customWidth="1"/>
    <col min="14" max="16384" width="10.875" style="2"/>
  </cols>
  <sheetData>
    <row r="1" spans="1:16" ht="16.5" thickBot="1" x14ac:dyDescent="0.3">
      <c r="A1" s="1"/>
      <c r="B1" s="1"/>
      <c r="C1" s="1"/>
      <c r="D1" s="1"/>
      <c r="F1" s="1"/>
      <c r="G1" s="1"/>
      <c r="H1" s="55"/>
      <c r="I1" s="55"/>
      <c r="J1" s="16"/>
      <c r="K1" s="16"/>
    </row>
    <row r="2" spans="1:16" ht="15.75" x14ac:dyDescent="0.25">
      <c r="A2" s="1"/>
      <c r="B2" s="3" t="s">
        <v>129</v>
      </c>
      <c r="C2" s="90" t="s">
        <v>21</v>
      </c>
      <c r="D2" s="91"/>
      <c r="F2" s="83" t="s">
        <v>0</v>
      </c>
      <c r="G2" s="84"/>
      <c r="H2" s="55"/>
      <c r="I2" s="55"/>
      <c r="J2"/>
    </row>
    <row r="3" spans="1:16" ht="15.75" x14ac:dyDescent="0.25">
      <c r="A3" s="1"/>
      <c r="B3" s="4" t="s">
        <v>8</v>
      </c>
      <c r="C3" s="92">
        <v>7</v>
      </c>
      <c r="D3" s="93"/>
      <c r="F3" s="85">
        <v>42108</v>
      </c>
      <c r="G3" s="86"/>
      <c r="H3" s="55"/>
      <c r="I3" s="55"/>
      <c r="J3"/>
    </row>
    <row r="4" spans="1:16" ht="16.5" x14ac:dyDescent="0.3">
      <c r="A4" s="1"/>
      <c r="B4" s="4" t="s">
        <v>54</v>
      </c>
      <c r="C4" s="92" t="s">
        <v>168</v>
      </c>
      <c r="D4" s="93"/>
      <c r="E4" s="5"/>
      <c r="F4" s="54" t="s">
        <v>55</v>
      </c>
      <c r="G4" s="53" t="s">
        <v>147</v>
      </c>
      <c r="H4" s="55"/>
      <c r="I4" s="55"/>
      <c r="J4"/>
      <c r="K4" s="16"/>
    </row>
    <row r="5" spans="1:16" ht="16.5" thickBot="1" x14ac:dyDescent="0.3">
      <c r="A5" s="1"/>
      <c r="B5" s="6" t="s">
        <v>1</v>
      </c>
      <c r="C5" s="94" t="s">
        <v>146</v>
      </c>
      <c r="D5" s="95"/>
      <c r="E5" s="5"/>
      <c r="F5" s="52" t="str">
        <f>IF(G4="Recurso","Motor del recurso","")</f>
        <v/>
      </c>
      <c r="G5" s="52"/>
      <c r="H5" s="55"/>
      <c r="I5" s="76"/>
      <c r="J5" s="16"/>
      <c r="K5"/>
    </row>
    <row r="6" spans="1:16" ht="16.5" thickBot="1" x14ac:dyDescent="0.3">
      <c r="A6" s="1"/>
      <c r="B6" s="1"/>
      <c r="C6" s="1"/>
      <c r="D6" s="1"/>
      <c r="E6" s="7"/>
      <c r="F6" s="1"/>
      <c r="G6" s="1"/>
      <c r="H6" s="55"/>
      <c r="I6" s="55"/>
      <c r="J6" s="16"/>
      <c r="K6" s="16"/>
    </row>
    <row r="7" spans="1:16" ht="15" customHeight="1" x14ac:dyDescent="0.25">
      <c r="A7" s="1"/>
      <c r="B7" s="39" t="s">
        <v>40</v>
      </c>
      <c r="C7" s="8" t="s">
        <v>145</v>
      </c>
      <c r="D7" s="38" t="s">
        <v>39</v>
      </c>
      <c r="F7" s="1"/>
      <c r="G7" s="1"/>
      <c r="H7" s="1"/>
      <c r="I7" s="1"/>
      <c r="J7" s="16"/>
      <c r="K7" s="16"/>
    </row>
    <row r="8" spans="1:16" s="9" customFormat="1" ht="16.5" thickBot="1" x14ac:dyDescent="0.3">
      <c r="A8" s="10"/>
      <c r="B8" s="10"/>
      <c r="C8" s="10"/>
      <c r="D8" s="11"/>
      <c r="E8" s="11"/>
      <c r="F8" s="87" t="s">
        <v>62</v>
      </c>
      <c r="G8" s="88"/>
      <c r="H8" s="88"/>
      <c r="I8" s="89"/>
      <c r="J8" s="18"/>
      <c r="K8" s="12"/>
      <c r="L8" s="2"/>
      <c r="M8" s="2"/>
      <c r="N8" s="2"/>
      <c r="O8" s="2"/>
      <c r="P8" s="2"/>
    </row>
    <row r="9" spans="1:16" ht="26.25" thickBot="1" x14ac:dyDescent="0.3">
      <c r="A9" s="35" t="s">
        <v>2</v>
      </c>
      <c r="B9" s="25" t="s">
        <v>9</v>
      </c>
      <c r="C9" s="24" t="s">
        <v>3</v>
      </c>
      <c r="D9" s="24" t="s">
        <v>4</v>
      </c>
      <c r="E9" s="24" t="s">
        <v>5</v>
      </c>
      <c r="F9" s="75" t="s">
        <v>61</v>
      </c>
      <c r="G9" s="75" t="s">
        <v>59</v>
      </c>
      <c r="H9" s="75" t="s">
        <v>60</v>
      </c>
      <c r="I9" s="75" t="s">
        <v>121</v>
      </c>
      <c r="J9" s="25" t="s">
        <v>6</v>
      </c>
      <c r="K9" s="26" t="s">
        <v>7</v>
      </c>
    </row>
    <row r="10" spans="1:16" s="12" customFormat="1" ht="202.5" customHeight="1" x14ac:dyDescent="0.25">
      <c r="A10" s="13" t="s">
        <v>142</v>
      </c>
      <c r="B10" s="27" t="s">
        <v>148</v>
      </c>
      <c r="C10" s="27" t="str">
        <f>IF(OR(B10&lt;&gt;"",J10&lt;&gt;""),IF($G$4="Recurso",CONCATENATE($G$4," ",$G$5),$G$4),"")</f>
        <v>Cuaderno de Estudio</v>
      </c>
      <c r="D10" s="14"/>
      <c r="E10" s="14"/>
      <c r="F10" s="14" t="str">
        <f>IF(OR(B10&lt;&gt;"",J10&lt;&gt;""),CONCATENATE($C$7,"_",$A10,IF($G$4="Cuaderno de Estudio","_small",CONCATENATE(IF(I10="","","n"),IF(LEFT($G$5,1)="F",".jpg",".png")))),"")</f>
        <v>MA_07_02_CO_IMG01_small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MA_07_02_CO_IMG01_zoom</v>
      </c>
      <c r="I10" s="14" t="str">
        <f>IF(OR(B10&lt;&gt;"",J10&lt;&gt;""),IF($G$4="Recurso",IF(LEFT($G$5,1)="M",IF(VLOOKUP($G$5,'Definición técnica de imagenes'!$A$3:$G$17,6,FALSE)=0,"",VLOOKUP($G$5,'Definición técnica de imagenes'!$A$3:$G$17,6,FALSE)),IF($G$5="F1","","")),'Definición técnica de imagenes'!$F$16),"")</f>
        <v>800 x 600 px</v>
      </c>
      <c r="J10" s="14" t="s">
        <v>151</v>
      </c>
      <c r="K10" s="19"/>
    </row>
    <row r="11" spans="1:16" s="12" customFormat="1" ht="209.25" customHeight="1" x14ac:dyDescent="0.25">
      <c r="A11" s="13" t="s">
        <v>161</v>
      </c>
      <c r="B11" s="29" t="s">
        <v>148</v>
      </c>
      <c r="C11" s="27" t="str">
        <f t="shared" ref="C11:C21" si="0">IF(OR(B11&lt;&gt;"",J11&lt;&gt;""),IF($G$4="Recurso",CONCATENATE($G$4," ",$G$5),$G$4),"")</f>
        <v>Cuaderno de Estudio</v>
      </c>
      <c r="D11" s="14"/>
      <c r="E11" s="14"/>
      <c r="F11" s="14" t="str">
        <f t="shared" ref="F11:F73" si="1">IF(OR(B11&lt;&gt;"",J11&lt;&gt;""),CONCATENATE($C$7,"_",$A11,IF($G$4="Cuaderno de Estudio","_small",CONCATENATE(IF(I11="","","n"),IF(LEFT($G$5,1)="F",".jpg",".png")))),"")</f>
        <v>MA_07_02_CO_IMG02_small</v>
      </c>
      <c r="G11" s="14" t="str">
        <f>IF(F11&lt;&gt;"",IF($G$4="Recurso",IF(LEFT($G$5,1)="M",VLOOKUP($G$5,'Definición técnica de imagenes'!$A$3:$G$17,5,FALSE),IF($G$5="F1",'Definición técnica de imagenes'!$E$15,'Definición técnica de imagenes'!$F$13)),'Definición técnica de imagenes'!$E$16),"")</f>
        <v>526 x 370 px</v>
      </c>
      <c r="H11" s="14" t="str">
        <f t="shared" ref="H11:H73" si="2">IF(AND(I11&lt;&gt;"",I11&lt;&gt;0),IF(OR(B11&lt;&gt;"",J11&lt;&gt;""),CONCATENATE($C$7,"_",$A11,IF($G$4="Cuaderno de Estudio","_zoom",CONCATENATE("a",IF(LEFT($G$5,1)="F",".jpg",".png")))),""),"")</f>
        <v>MA_07_02_CO_IMG02_zoom</v>
      </c>
      <c r="I11" s="14" t="str">
        <f>IF(OR(B11&lt;&gt;"",J11&lt;&gt;""),IF($G$4="Recurso",IF(LEFT($G$5,1)="M",IF(VLOOKUP($G$5,'Definición técnica de imagenes'!$A$3:$G$17,6,FALSE)=0,"",VLOOKUP($G$5,'Definición técnica de imagenes'!$A$3:$G$17,6,FALSE)),IF($G$5="F1","","")),'Definición técnica de imagenes'!$F$16),"")</f>
        <v>800 x 600 px</v>
      </c>
      <c r="J11" s="19" t="s">
        <v>150</v>
      </c>
      <c r="K11" s="19"/>
    </row>
    <row r="12" spans="1:16" s="12" customFormat="1" ht="192" customHeight="1" x14ac:dyDescent="0.25">
      <c r="A12" s="13" t="s">
        <v>149</v>
      </c>
      <c r="B12" s="28">
        <v>192286118</v>
      </c>
      <c r="C12" s="27" t="str">
        <f t="shared" si="0"/>
        <v>Cuaderno de Estudio</v>
      </c>
      <c r="D12" s="14"/>
      <c r="E12" s="14"/>
      <c r="F12" s="14" t="str">
        <f t="shared" si="1"/>
        <v>MA_07_02_CO_IMG03_small</v>
      </c>
      <c r="G12" s="14" t="str">
        <f>IF(F12&lt;&gt;"",IF($G$4="Recurso",IF(LEFT($G$5,1)="M",VLOOKUP($G$5,'Definición técnica de imagenes'!$A$3:$G$17,5,FALSE),IF($G$5="F1",'Definición técnica de imagenes'!$E$15,'Definición técnica de imagenes'!$F$13)),'Definición técnica de imagenes'!$E$16),"")</f>
        <v>526 x 370 px</v>
      </c>
      <c r="H12" s="14" t="str">
        <f t="shared" si="2"/>
        <v>MA_07_02_CO_IMG03_zoom</v>
      </c>
      <c r="I12" s="14" t="str">
        <f>IF(OR(B12&lt;&gt;"",J12&lt;&gt;""),IF($G$4="Recurso",IF(LEFT($G$5,1)="M",IF(VLOOKUP($G$5,'Definición técnica de imagenes'!$A$3:$G$17,6,FALSE)=0,"",VLOOKUP($G$5,'Definición técnica de imagenes'!$A$3:$G$17,6,FALSE)),IF($G$5="F1","","")),'Definición técnica de imagenes'!$F$16),"")</f>
        <v>800 x 600 px</v>
      </c>
      <c r="J12" s="79" t="s">
        <v>152</v>
      </c>
      <c r="K12" s="19"/>
    </row>
    <row r="13" spans="1:16" s="12" customFormat="1" ht="216" customHeight="1" x14ac:dyDescent="0.25">
      <c r="A13" s="13" t="s">
        <v>162</v>
      </c>
      <c r="B13" s="28">
        <v>133469165</v>
      </c>
      <c r="C13" s="27" t="str">
        <f t="shared" si="0"/>
        <v>Cuaderno de Estudio</v>
      </c>
      <c r="D13" s="14"/>
      <c r="E13" s="14"/>
      <c r="F13" s="14" t="str">
        <f t="shared" si="1"/>
        <v>MA_07_02_CO_IMG04_small</v>
      </c>
      <c r="G13" s="14" t="str">
        <f>IF(F13&lt;&gt;"",IF($G$4="Recurso",IF(LEFT($G$5,1)="M",VLOOKUP($G$5,'Definición técnica de imagenes'!$A$3:$G$17,5,FALSE),IF($G$5="F1",'Definición técnica de imagenes'!$E$15,'Definición técnica de imagenes'!$F$13)),'Definición técnica de imagenes'!$E$16),"")</f>
        <v>526 x 370 px</v>
      </c>
      <c r="H13" s="14" t="str">
        <f t="shared" si="2"/>
        <v>MA_07_02_CO_IMG04_zoom</v>
      </c>
      <c r="I13" s="14" t="str">
        <f>IF(OR(B13&lt;&gt;"",J13&lt;&gt;""),IF($G$4="Recurso",IF(LEFT($G$5,1)="M",IF(VLOOKUP($G$5,'Definición técnica de imagenes'!$A$3:$G$17,6,FALSE)=0,"",VLOOKUP($G$5,'Definición técnica de imagenes'!$A$3:$G$17,6,FALSE)),IF($G$5="F1","","")),'Definición técnica de imagenes'!$F$16),"")</f>
        <v>800 x 600 px</v>
      </c>
      <c r="J13" s="79" t="s">
        <v>153</v>
      </c>
      <c r="K13" s="19"/>
    </row>
    <row r="14" spans="1:16" s="12" customFormat="1" ht="193.5" customHeight="1" x14ac:dyDescent="0.25">
      <c r="A14" s="13" t="s">
        <v>163</v>
      </c>
      <c r="B14" s="28">
        <v>44404642</v>
      </c>
      <c r="C14" s="27" t="str">
        <f t="shared" si="0"/>
        <v>Cuaderno de Estudio</v>
      </c>
      <c r="D14" s="14"/>
      <c r="E14" s="14"/>
      <c r="F14" s="14" t="str">
        <f t="shared" si="1"/>
        <v>MA_07_02_CO_IMG05_small</v>
      </c>
      <c r="G14" s="14" t="str">
        <f>IF(F14&lt;&gt;"",IF($G$4="Recurso",IF(LEFT($G$5,1)="M",VLOOKUP($G$5,'Definición técnica de imagenes'!$A$3:$G$17,5,FALSE),IF($G$5="F1",'Definición técnica de imagenes'!$E$15,'Definición técnica de imagenes'!$F$13)),'Definición técnica de imagenes'!$E$16),"")</f>
        <v>526 x 370 px</v>
      </c>
      <c r="H14" s="14" t="str">
        <f t="shared" si="2"/>
        <v>MA_07_02_CO_IMG05_zoom</v>
      </c>
      <c r="I14" s="14" t="str">
        <f>IF(OR(B14&lt;&gt;"",J14&lt;&gt;""),IF($G$4="Recurso",IF(LEFT($G$5,1)="M",IF(VLOOKUP($G$5,'Definición técnica de imagenes'!$A$3:$G$17,6,FALSE)=0,"",VLOOKUP($G$5,'Definición técnica de imagenes'!$A$3:$G$17,6,FALSE)),IF($G$5="F1","","")),'Definición técnica de imagenes'!$F$16),"")</f>
        <v>800 x 600 px</v>
      </c>
      <c r="J14" s="80" t="s">
        <v>154</v>
      </c>
      <c r="K14" s="21"/>
    </row>
    <row r="15" spans="1:16" s="12" customFormat="1" ht="210.75" customHeight="1" x14ac:dyDescent="0.3">
      <c r="A15" s="13" t="s">
        <v>164</v>
      </c>
      <c r="B15" s="28">
        <v>187921547</v>
      </c>
      <c r="C15" s="27" t="str">
        <f t="shared" si="0"/>
        <v>Cuaderno de Estudio</v>
      </c>
      <c r="D15" s="14"/>
      <c r="E15" s="14"/>
      <c r="F15" s="14" t="str">
        <f t="shared" si="1"/>
        <v>MA_07_02_CO_IMG06_small</v>
      </c>
      <c r="G15" s="14" t="str">
        <f>IF(F15&lt;&gt;"",IF($G$4="Recurso",IF(LEFT($G$5,1)="M",VLOOKUP($G$5,'Definición técnica de imagenes'!$A$3:$G$17,5,FALSE),IF($G$5="F1",'Definición técnica de imagenes'!$E$15,'Definición técnica de imagenes'!$F$13)),'Definición técnica de imagenes'!$E$16),"")</f>
        <v>526 x 370 px</v>
      </c>
      <c r="H15" s="14" t="str">
        <f t="shared" si="2"/>
        <v>MA_07_02_CO_IMG06_zoom</v>
      </c>
      <c r="I15" s="14" t="str">
        <f>IF(OR(B15&lt;&gt;"",J15&lt;&gt;""),IF($G$4="Recurso",IF(LEFT($G$5,1)="M",IF(VLOOKUP($G$5,'Definición técnica de imagenes'!$A$3:$G$17,6,FALSE)=0,"",VLOOKUP($G$5,'Definición técnica de imagenes'!$A$3:$G$17,6,FALSE)),IF($G$5="F1","","")),'Definición técnica de imagenes'!$F$16),"")</f>
        <v>800 x 600 px</v>
      </c>
      <c r="J15" s="81" t="s">
        <v>155</v>
      </c>
      <c r="K15" s="36"/>
    </row>
    <row r="16" spans="1:16" s="12" customFormat="1" ht="187.5" customHeight="1" x14ac:dyDescent="0.25">
      <c r="A16" s="13" t="s">
        <v>165</v>
      </c>
      <c r="B16" s="28">
        <v>248941201</v>
      </c>
      <c r="C16" s="27" t="str">
        <f t="shared" si="0"/>
        <v>Cuaderno de Estudio</v>
      </c>
      <c r="D16" s="14"/>
      <c r="E16" s="14"/>
      <c r="F16" s="14" t="str">
        <f t="shared" si="1"/>
        <v>MA_07_02_CO_IMG07_small</v>
      </c>
      <c r="G16" s="14" t="str">
        <f>IF(F16&lt;&gt;"",IF($G$4="Recurso",IF(LEFT($G$5,1)="M",VLOOKUP($G$5,'Definición técnica de imagenes'!$A$3:$G$17,5,FALSE),IF($G$5="F1",'Definición técnica de imagenes'!$E$15,'Definición técnica de imagenes'!$F$13)),'Definición técnica de imagenes'!$E$16),"")</f>
        <v>526 x 370 px</v>
      </c>
      <c r="H16" s="14" t="str">
        <f t="shared" si="2"/>
        <v>MA_07_02_CO_IMG07_zoom</v>
      </c>
      <c r="I16" s="14" t="str">
        <f>IF(OR(B16&lt;&gt;"",J16&lt;&gt;""),IF($G$4="Recurso",IF(LEFT($G$5,1)="M",IF(VLOOKUP($G$5,'Definición técnica de imagenes'!$A$3:$G$17,6,FALSE)=0,"",VLOOKUP($G$5,'Definición técnica de imagenes'!$A$3:$G$17,6,FALSE)),IF($G$5="F1","","")),'Definición técnica de imagenes'!$F$16),"")</f>
        <v>800 x 600 px</v>
      </c>
      <c r="J16" s="80" t="s">
        <v>156</v>
      </c>
      <c r="K16" s="21"/>
    </row>
    <row r="17" spans="1:11" s="12" customFormat="1" ht="161.25" customHeight="1" x14ac:dyDescent="0.25">
      <c r="A17" s="13" t="s">
        <v>166</v>
      </c>
      <c r="B17" s="28">
        <v>88436380</v>
      </c>
      <c r="C17" s="27" t="str">
        <f t="shared" si="0"/>
        <v>Cuaderno de Estudio</v>
      </c>
      <c r="D17" s="14"/>
      <c r="E17" s="14"/>
      <c r="F17" s="14" t="str">
        <f t="shared" si="1"/>
        <v>MA_07_02_CO_IMG08_small</v>
      </c>
      <c r="G17" s="14" t="str">
        <f>IF(F17&lt;&gt;"",IF($G$4="Recurso",IF(LEFT($G$5,1)="M",VLOOKUP($G$5,'Definición técnica de imagenes'!$A$3:$G$17,5,FALSE),IF($G$5="F1",'Definición técnica de imagenes'!$E$15,'Definición técnica de imagenes'!$F$13)),'Definición técnica de imagenes'!$E$16),"")</f>
        <v>526 x 370 px</v>
      </c>
      <c r="H17" s="14" t="str">
        <f t="shared" si="2"/>
        <v>MA_07_02_CO_IMG08_zoom</v>
      </c>
      <c r="I17" s="14" t="str">
        <f>IF(OR(B17&lt;&gt;"",J17&lt;&gt;""),IF($G$4="Recurso",IF(LEFT($G$5,1)="M",IF(VLOOKUP($G$5,'Definición técnica de imagenes'!$A$3:$G$17,6,FALSE)=0,"",VLOOKUP($G$5,'Definición técnica de imagenes'!$A$3:$G$17,6,FALSE)),IF($G$5="F1","","")),'Definición técnica de imagenes'!$F$16),"")</f>
        <v>800 x 600 px</v>
      </c>
      <c r="J17" s="80" t="s">
        <v>157</v>
      </c>
      <c r="K17" s="80" t="s">
        <v>160</v>
      </c>
    </row>
    <row r="18" spans="1:11" s="12" customFormat="1" ht="197.25" customHeight="1" x14ac:dyDescent="0.3">
      <c r="A18" s="13" t="s">
        <v>167</v>
      </c>
      <c r="B18" s="34">
        <v>157218062</v>
      </c>
      <c r="C18" s="27" t="str">
        <f t="shared" si="0"/>
        <v>Cuaderno de Estudio</v>
      </c>
      <c r="D18" s="14"/>
      <c r="E18" s="14"/>
      <c r="F18" s="14" t="str">
        <f t="shared" si="1"/>
        <v>MA_07_02_CO_IMG09_small</v>
      </c>
      <c r="G18" s="14" t="str">
        <f>IF(F18&lt;&gt;"",IF($G$4="Recurso",IF(LEFT($G$5,1)="M",VLOOKUP($G$5,'Definición técnica de imagenes'!$A$3:$G$17,5,FALSE),IF($G$5="F1",'Definición técnica de imagenes'!$E$15,'Definición técnica de imagenes'!$F$13)),'Definición técnica de imagenes'!$E$16),"")</f>
        <v>526 x 370 px</v>
      </c>
      <c r="H18" s="14" t="str">
        <f t="shared" si="2"/>
        <v>MA_07_02_CO_IMG09_zoom</v>
      </c>
      <c r="I18" s="14" t="str">
        <f>IF(OR(B18&lt;&gt;"",J18&lt;&gt;""),IF($G$4="Recurso",IF(LEFT($G$5,1)="M",IF(VLOOKUP($G$5,'Definición técnica de imagenes'!$A$3:$G$17,6,FALSE)=0,"",VLOOKUP($G$5,'Definición técnica de imagenes'!$A$3:$G$17,6,FALSE)),IF($G$5="F1","","")),'Definición técnica de imagenes'!$F$16),"")</f>
        <v>800 x 600 px</v>
      </c>
      <c r="J18" s="81" t="s">
        <v>158</v>
      </c>
      <c r="K18" s="82" t="s">
        <v>159</v>
      </c>
    </row>
    <row r="19" spans="1:11" s="12" customFormat="1" x14ac:dyDescent="0.25">
      <c r="A19" s="13" t="str">
        <f t="shared" ref="A19:A29" si="3">IF(OR(B19&lt;&gt;"",J19&lt;&gt;""),CONCATENATE(LEFT(A18,3),IF(MID(A18,4,2)+1&lt;10,CONCATENATE("0",MID(A18,4,2)+1))),"")</f>
        <v/>
      </c>
      <c r="B19" s="28"/>
      <c r="C19" s="27" t="str">
        <f t="shared" si="0"/>
        <v/>
      </c>
      <c r="D19" s="14"/>
      <c r="E19" s="14"/>
      <c r="F19" s="14" t="str">
        <f t="shared" si="1"/>
        <v/>
      </c>
      <c r="G19" s="14" t="str">
        <f>IF(F19&lt;&gt;"",IF($G$4="Recurso",IF(LEFT($G$5,1)="M",VLOOKUP($G$5,'Definición técnica de imagenes'!$A$3:$G$17,5,FALSE),IF($G$5="F1",'Definición técnica de imagenes'!$E$15,'Definición técnica de imagenes'!$F$13)),'Definición técnica de imagenes'!$E$16),"")</f>
        <v/>
      </c>
      <c r="H19" s="14" t="str">
        <f t="shared" si="2"/>
        <v/>
      </c>
      <c r="I19" s="14" t="str">
        <f>IF(OR(B19&lt;&gt;"",J19&lt;&gt;""),IF($G$4="Recurso",IF(LEFT($G$5,1)="M",IF(VLOOKUP($G$5,'Definición técnica de imagenes'!$A$3:$G$17,6,FALSE)=0,"",VLOOKUP($G$5,'Definición técnica de imagenes'!$A$3:$G$17,6,FALSE)),IF($G$5="F1","","")),'Definición técnica de imagenes'!$F$16),"")</f>
        <v/>
      </c>
      <c r="J19" s="19"/>
      <c r="K19" s="21"/>
    </row>
    <row r="20" spans="1:11" s="12" customFormat="1" x14ac:dyDescent="0.25">
      <c r="A20" s="13" t="str">
        <f t="shared" si="3"/>
        <v/>
      </c>
      <c r="B20" s="30"/>
      <c r="C20" s="27" t="str">
        <f t="shared" si="0"/>
        <v/>
      </c>
      <c r="D20" s="14"/>
      <c r="E20" s="14"/>
      <c r="F20" s="14" t="str">
        <f t="shared" si="1"/>
        <v/>
      </c>
      <c r="G20" s="14" t="str">
        <f>IF(F20&lt;&gt;"",IF($G$4="Recurso",IF(LEFT($G$5,1)="M",VLOOKUP($G$5,'Definición técnica de imagenes'!$A$3:$G$17,5,FALSE),IF($G$5="F1",'Definición técnica de imagenes'!$E$15,'Definición técnica de imagenes'!$F$13)),'Definición técnica de imagenes'!$E$16),"")</f>
        <v/>
      </c>
      <c r="H20" s="14" t="str">
        <f t="shared" si="2"/>
        <v/>
      </c>
      <c r="I20" s="14" t="str">
        <f>IF(OR(B20&lt;&gt;"",J20&lt;&gt;""),IF($G$4="Recurso",IF(LEFT($G$5,1)="M",IF(VLOOKUP($G$5,'Definición técnica de imagenes'!$A$3:$G$17,6,FALSE)=0,"",VLOOKUP($G$5,'Definición técnica de imagenes'!$A$3:$G$17,6,FALSE)),IF($G$5="F1","","")),'Definición técnica de imagenes'!$F$16),"")</f>
        <v/>
      </c>
      <c r="J20" s="21"/>
      <c r="K20" s="21"/>
    </row>
    <row r="21" spans="1:11" s="12" customFormat="1" x14ac:dyDescent="0.25">
      <c r="A21" s="13" t="str">
        <f t="shared" si="3"/>
        <v/>
      </c>
      <c r="B21" s="31"/>
      <c r="C21" s="27" t="str">
        <f t="shared" si="0"/>
        <v/>
      </c>
      <c r="D21" s="14"/>
      <c r="E21" s="14"/>
      <c r="F21" s="14" t="str">
        <f t="shared" si="1"/>
        <v/>
      </c>
      <c r="G21" s="14" t="str">
        <f>IF(F21&lt;&gt;"",IF($G$4="Recurso",IF(LEFT($G$5,1)="M",VLOOKUP($G$5,'Definición técnica de imagenes'!$A$3:$G$17,5,FALSE),IF($G$5="F1",'Definición técnica de imagenes'!$E$15,'Definición técnica de imagenes'!$F$13)),'Definición técnica de imagenes'!$E$16),"")</f>
        <v/>
      </c>
      <c r="H21" s="14" t="str">
        <f t="shared" si="2"/>
        <v/>
      </c>
      <c r="I21" s="14" t="str">
        <f>IF(OR(B21&lt;&gt;"",J21&lt;&gt;""),IF($G$4="Recurso",IF(LEFT($G$5,1)="M",IF(VLOOKUP($G$5,'Definición técnica de imagenes'!$A$3:$G$17,6,FALSE)=0,"",VLOOKUP($G$5,'Definición técnica de imagenes'!$A$3:$G$17,6,FALSE)),IF($G$5="F1","","")),'Definición técnica de imagenes'!$F$16),"")</f>
        <v/>
      </c>
      <c r="J21" s="14"/>
      <c r="K21" s="20"/>
    </row>
    <row r="22" spans="1:11" s="12" customFormat="1" x14ac:dyDescent="0.25">
      <c r="A22" s="13" t="str">
        <f t="shared" si="3"/>
        <v/>
      </c>
      <c r="B22" s="28"/>
      <c r="C22" s="28"/>
      <c r="D22" s="14"/>
      <c r="E22" s="14"/>
      <c r="F22" s="14" t="str">
        <f t="shared" si="1"/>
        <v/>
      </c>
      <c r="G22" s="14" t="str">
        <f>IF(F22&lt;&gt;"",IF($G$4="Recurso",IF(LEFT($G$5,1)="M",VLOOKUP($G$5,'Definición técnica de imagenes'!$A$3:$G$17,5,FALSE),IF($G$5="F1",'Definición técnica de imagenes'!$E$15,'Definición técnica de imagenes'!$F$13)),'Definición técnica de imagenes'!$E$16),"")</f>
        <v/>
      </c>
      <c r="H22" s="14" t="str">
        <f t="shared" si="2"/>
        <v/>
      </c>
      <c r="I22" s="14" t="str">
        <f>IF(OR(B22&lt;&gt;"",J22&lt;&gt;""),IF($G$4="Recurso",IF(LEFT($G$5,1)="M",IF(VLOOKUP($G$5,'Definición técnica de imagenes'!$A$3:$G$17,6,FALSE)=0,"",VLOOKUP($G$5,'Definición técnica de imagenes'!$A$3:$G$17,6,FALSE)),IF($G$5="F1","","")),'Definición técnica de imagenes'!$F$16),"")</f>
        <v/>
      </c>
      <c r="J22" s="19"/>
      <c r="K22" s="19"/>
    </row>
    <row r="23" spans="1:11" s="12" customFormat="1" x14ac:dyDescent="0.25">
      <c r="A23" s="13" t="str">
        <f t="shared" si="3"/>
        <v/>
      </c>
      <c r="B23" s="27"/>
      <c r="C23" s="27"/>
      <c r="D23" s="14"/>
      <c r="E23" s="14"/>
      <c r="F23" s="14" t="str">
        <f t="shared" si="1"/>
        <v/>
      </c>
      <c r="G23" s="14" t="str">
        <f>IF(F23&lt;&gt;"",IF($G$4="Recurso",IF(LEFT($G$5,1)="M",VLOOKUP($G$5,'Definición técnica de imagenes'!$A$3:$G$17,5,FALSE),IF($G$5="F1",'Definición técnica de imagenes'!$E$15,'Definición técnica de imagenes'!$F$13)),'Definición técnica de imagenes'!$E$16),"")</f>
        <v/>
      </c>
      <c r="H23" s="14" t="str">
        <f t="shared" si="2"/>
        <v/>
      </c>
      <c r="I23" s="14" t="str">
        <f>IF(OR(B23&lt;&gt;"",J23&lt;&gt;""),IF($G$4="Recurso",IF(LEFT($G$5,1)="M",IF(VLOOKUP($G$5,'Definición técnica de imagenes'!$A$3:$G$17,6,FALSE)=0,"",VLOOKUP($G$5,'Definición técnica de imagenes'!$A$3:$G$17,6,FALSE)),IF($G$5="F1","","")),'Definición técnica de imagenes'!$F$16),"")</f>
        <v/>
      </c>
      <c r="J23" s="14"/>
      <c r="K23" s="15"/>
    </row>
    <row r="24" spans="1:11" s="12" customFormat="1" x14ac:dyDescent="0.25">
      <c r="A24" s="13" t="str">
        <f t="shared" si="3"/>
        <v/>
      </c>
      <c r="B24" s="28"/>
      <c r="C24" s="28"/>
      <c r="D24" s="14"/>
      <c r="E24" s="14"/>
      <c r="F24" s="14" t="str">
        <f t="shared" si="1"/>
        <v/>
      </c>
      <c r="G24" s="14" t="str">
        <f>IF(F24&lt;&gt;"",IF($G$4="Recurso",IF(LEFT($G$5,1)="M",VLOOKUP($G$5,'Definición técnica de imagenes'!$A$3:$G$17,5,FALSE),IF($G$5="F1",'Definición técnica de imagenes'!$E$15,'Definición técnica de imagenes'!$F$13)),'Definición técnica de imagenes'!$E$16),"")</f>
        <v/>
      </c>
      <c r="H24" s="14" t="str">
        <f t="shared" si="2"/>
        <v/>
      </c>
      <c r="I24" s="14" t="str">
        <f>IF(OR(B24&lt;&gt;"",J24&lt;&gt;""),IF($G$4="Recurso",IF(LEFT($G$5,1)="M",IF(VLOOKUP($G$5,'Definición técnica de imagenes'!$A$3:$G$17,6,FALSE)=0,"",VLOOKUP($G$5,'Definición técnica de imagenes'!$A$3:$G$17,6,FALSE)),IF($G$5="F1","","")),'Definición técnica de imagenes'!$F$16),"")</f>
        <v/>
      </c>
      <c r="J24" s="14"/>
      <c r="K24" s="19"/>
    </row>
    <row r="25" spans="1:11" s="12" customFormat="1" x14ac:dyDescent="0.25">
      <c r="A25" s="13" t="str">
        <f t="shared" si="3"/>
        <v/>
      </c>
      <c r="B25" s="28"/>
      <c r="C25" s="28"/>
      <c r="D25" s="14"/>
      <c r="E25" s="14"/>
      <c r="F25" s="14" t="str">
        <f t="shared" si="1"/>
        <v/>
      </c>
      <c r="G25" s="14" t="str">
        <f>IF(F25&lt;&gt;"",IF($G$4="Recurso",IF(LEFT($G$5,1)="M",VLOOKUP($G$5,'Definición técnica de imagenes'!$A$3:$G$17,5,FALSE),IF($G$5="F1",'Definición técnica de imagenes'!$E$15,'Definición técnica de imagenes'!$F$13)),'Definición técnica de imagenes'!$E$16),"")</f>
        <v/>
      </c>
      <c r="H25" s="14" t="str">
        <f t="shared" si="2"/>
        <v/>
      </c>
      <c r="I25" s="14" t="str">
        <f>IF(OR(B25&lt;&gt;"",J25&lt;&gt;""),IF($G$4="Recurso",IF(LEFT($G$5,1)="M",IF(VLOOKUP($G$5,'Definición técnica de imagenes'!$A$3:$G$17,6,FALSE)=0,"",VLOOKUP($G$5,'Definición técnica de imagenes'!$A$3:$G$17,6,FALSE)),IF($G$5="F1","","")),'Definición técnica de imagenes'!$F$16),"")</f>
        <v/>
      </c>
      <c r="J25" s="14"/>
      <c r="K25" s="19"/>
    </row>
    <row r="26" spans="1:11" s="12" customFormat="1" x14ac:dyDescent="0.25">
      <c r="A26" s="13" t="str">
        <f t="shared" si="3"/>
        <v/>
      </c>
      <c r="B26" s="28"/>
      <c r="C26" s="28"/>
      <c r="D26" s="14"/>
      <c r="E26" s="14"/>
      <c r="F26" s="14" t="str">
        <f t="shared" si="1"/>
        <v/>
      </c>
      <c r="G26" s="14" t="str">
        <f>IF(F26&lt;&gt;"",IF($G$4="Recurso",IF(LEFT($G$5,1)="M",VLOOKUP($G$5,'Definición técnica de imagenes'!$A$3:$G$17,5,FALSE),IF($G$5="F1",'Definición técnica de imagenes'!$E$15,'Definición técnica de imagenes'!$F$13)),'Definición técnica de imagenes'!$E$16),"")</f>
        <v/>
      </c>
      <c r="H26" s="14" t="str">
        <f t="shared" si="2"/>
        <v/>
      </c>
      <c r="I26" s="14" t="str">
        <f>IF(OR(B26&lt;&gt;"",J26&lt;&gt;""),IF($G$4="Recurso",IF(LEFT($G$5,1)="M",IF(VLOOKUP($G$5,'Definición técnica de imagenes'!$A$3:$G$17,6,FALSE)=0,"",VLOOKUP($G$5,'Definición técnica de imagenes'!$A$3:$G$17,6,FALSE)),IF($G$5="F1","","")),'Definición técnica de imagenes'!$F$16),"")</f>
        <v/>
      </c>
      <c r="J26" s="19"/>
      <c r="K26" s="19"/>
    </row>
    <row r="27" spans="1:11" s="12" customFormat="1" x14ac:dyDescent="0.25">
      <c r="A27" s="13" t="str">
        <f t="shared" si="3"/>
        <v/>
      </c>
      <c r="B27" s="27"/>
      <c r="C27" s="27"/>
      <c r="D27" s="14"/>
      <c r="E27" s="14"/>
      <c r="F27" s="14" t="str">
        <f t="shared" si="1"/>
        <v/>
      </c>
      <c r="G27" s="14" t="str">
        <f>IF(F27&lt;&gt;"",IF($G$4="Recurso",IF(LEFT($G$5,1)="M",VLOOKUP($G$5,'Definición técnica de imagenes'!$A$3:$G$17,5,FALSE),IF($G$5="F1",'Definición técnica de imagenes'!$E$15,'Definición técnica de imagenes'!$F$13)),'Definición técnica de imagenes'!$E$16),"")</f>
        <v/>
      </c>
      <c r="H27" s="14" t="str">
        <f t="shared" si="2"/>
        <v/>
      </c>
      <c r="I27" s="14" t="str">
        <f>IF(OR(B27&lt;&gt;"",J27&lt;&gt;""),IF($G$4="Recurso",IF(LEFT($G$5,1)="M",IF(VLOOKUP($G$5,'Definición técnica de imagenes'!$A$3:$G$17,6,FALSE)=0,"",VLOOKUP($G$5,'Definición técnica de imagenes'!$A$3:$G$17,6,FALSE)),IF($G$5="F1","","")),'Definición técnica de imagenes'!$F$16),"")</f>
        <v/>
      </c>
      <c r="J27" s="19"/>
      <c r="K27" s="19"/>
    </row>
    <row r="28" spans="1:11" s="12" customFormat="1" x14ac:dyDescent="0.25">
      <c r="A28" s="13" t="str">
        <f t="shared" si="3"/>
        <v/>
      </c>
      <c r="B28" s="28"/>
      <c r="C28" s="28"/>
      <c r="D28" s="14"/>
      <c r="E28" s="14"/>
      <c r="F28" s="14" t="str">
        <f t="shared" si="1"/>
        <v/>
      </c>
      <c r="G28" s="14" t="str">
        <f>IF(F28&lt;&gt;"",IF($G$4="Recurso",IF(LEFT($G$5,1)="M",VLOOKUP($G$5,'Definición técnica de imagenes'!$A$3:$G$17,5,FALSE),IF($G$5="F1",'Definición técnica de imagenes'!$E$15,'Definición técnica de imagenes'!$F$13)),'Definición técnica de imagenes'!$E$16),"")</f>
        <v/>
      </c>
      <c r="H28" s="14" t="str">
        <f t="shared" si="2"/>
        <v/>
      </c>
      <c r="I28" s="14" t="str">
        <f>IF(OR(B28&lt;&gt;"",J28&lt;&gt;""),IF($G$4="Recurso",IF(LEFT($G$5,1)="M",IF(VLOOKUP($G$5,'Definición técnica de imagenes'!$A$3:$G$17,6,FALSE)=0,"",VLOOKUP($G$5,'Definición técnica de imagenes'!$A$3:$G$17,6,FALSE)),IF($G$5="F1","","")),'Definición técnica de imagenes'!$F$16),"")</f>
        <v/>
      </c>
      <c r="J28" s="19"/>
      <c r="K28" s="19"/>
    </row>
    <row r="29" spans="1:11" s="12" customFormat="1" x14ac:dyDescent="0.25">
      <c r="A29" s="13" t="str">
        <f t="shared" si="3"/>
        <v/>
      </c>
      <c r="B29" s="28"/>
      <c r="C29" s="28"/>
      <c r="D29" s="14"/>
      <c r="E29" s="14"/>
      <c r="F29" s="14" t="str">
        <f t="shared" si="1"/>
        <v/>
      </c>
      <c r="G29" s="14" t="str">
        <f>IF(F29&lt;&gt;"",IF($G$4="Recurso",IF(LEFT($G$5,1)="M",VLOOKUP($G$5,'Definición técnica de imagenes'!$A$3:$G$17,5,FALSE),IF($G$5="F1",'Definición técnica de imagenes'!$E$15,'Definición técnica de imagenes'!$F$13)),'Definición técnica de imagenes'!$E$16),"")</f>
        <v/>
      </c>
      <c r="H29" s="14" t="str">
        <f t="shared" si="2"/>
        <v/>
      </c>
      <c r="I29" s="14" t="str">
        <f>IF(OR(B29&lt;&gt;"",J29&lt;&gt;""),IF($G$4="Recurso",IF(LEFT($G$5,1)="M",IF(VLOOKUP($G$5,'Definición técnica de imagenes'!$A$3:$G$17,6,FALSE)=0,"",VLOOKUP($G$5,'Definición técnica de imagenes'!$A$3:$G$17,6,FALSE)),IF($G$5="F1","","")),'Definición técnica de imagenes'!$F$16),"")</f>
        <v/>
      </c>
      <c r="J29" s="19"/>
      <c r="K29" s="19"/>
    </row>
    <row r="30" spans="1:11" s="12" customFormat="1" x14ac:dyDescent="0.25">
      <c r="A30" s="13"/>
      <c r="B30" s="28"/>
      <c r="C30" s="28"/>
      <c r="D30" s="14"/>
      <c r="E30" s="14"/>
      <c r="F30" s="14" t="str">
        <f t="shared" si="1"/>
        <v/>
      </c>
      <c r="G30" s="14" t="str">
        <f>IF(F30&lt;&gt;"",IF($G$4="Recurso",IF(LEFT($G$5,1)="M",VLOOKUP($G$5,'Definición técnica de imagenes'!$A$3:$G$17,5,FALSE),IF($G$5="F1",'Definición técnica de imagenes'!$E$15,'Definición técnica de imagenes'!$F$13)),'Definición técnica de imagenes'!$E$16),"")</f>
        <v/>
      </c>
      <c r="H30" s="14" t="str">
        <f t="shared" si="2"/>
        <v/>
      </c>
      <c r="I30" s="14" t="str">
        <f>IF(OR(B30&lt;&gt;"",J30&lt;&gt;""),IF($G$4="Recurso",IF(LEFT($G$5,1)="M",IF(VLOOKUP($G$5,'Definición técnica de imagenes'!$A$3:$G$17,6,FALSE)=0,"",VLOOKUP($G$5,'Definición técnica de imagenes'!$A$3:$G$17,6,FALSE)),IF($G$5="F1","","")),'Definición técnica de imagenes'!$F$16),"")</f>
        <v/>
      </c>
      <c r="J30" s="19"/>
      <c r="K30" s="19"/>
    </row>
    <row r="31" spans="1:11" s="12" customFormat="1" x14ac:dyDescent="0.25">
      <c r="A31" s="13"/>
      <c r="B31" s="28"/>
      <c r="C31" s="28"/>
      <c r="D31" s="14"/>
      <c r="E31" s="14"/>
      <c r="F31" s="14" t="str">
        <f t="shared" si="1"/>
        <v/>
      </c>
      <c r="G31" s="14" t="str">
        <f>IF(F31&lt;&gt;"",IF($G$4="Recurso",IF(LEFT($G$5,1)="M",VLOOKUP($G$5,'Definición técnica de imagenes'!$A$3:$G$17,5,FALSE),IF($G$5="F1",'Definición técnica de imagenes'!$E$15,'Definición técnica de imagenes'!$F$13)),'Definición técnica de imagenes'!$E$16),"")</f>
        <v/>
      </c>
      <c r="H31" s="14" t="str">
        <f t="shared" si="2"/>
        <v/>
      </c>
      <c r="I31" s="14" t="str">
        <f>IF(OR(B31&lt;&gt;"",J31&lt;&gt;""),IF($G$4="Recurso",IF(LEFT($G$5,1)="M",IF(VLOOKUP($G$5,'Definición técnica de imagenes'!$A$3:$G$17,6,FALSE)=0,"",VLOOKUP($G$5,'Definición técnica de imagenes'!$A$3:$G$17,6,FALSE)),IF($G$5="F1","","")),'Definición técnica de imagenes'!$F$16),"")</f>
        <v/>
      </c>
      <c r="J31" s="19"/>
      <c r="K31" s="19"/>
    </row>
    <row r="32" spans="1:11" s="12" customFormat="1" x14ac:dyDescent="0.25">
      <c r="A32" s="13"/>
      <c r="B32" s="28"/>
      <c r="C32" s="28"/>
      <c r="D32" s="14"/>
      <c r="E32" s="14"/>
      <c r="F32" s="14" t="str">
        <f t="shared" si="1"/>
        <v/>
      </c>
      <c r="G32" s="14" t="str">
        <f>IF(F32&lt;&gt;"",IF($G$4="Recurso",IF(LEFT($G$5,1)="M",VLOOKUP($G$5,'Definición técnica de imagenes'!$A$3:$G$17,5,FALSE),IF($G$5="F1",'Definición técnica de imagenes'!$E$15,'Definición técnica de imagenes'!$F$13)),'Definición técnica de imagenes'!$E$16),"")</f>
        <v/>
      </c>
      <c r="H32" s="14" t="str">
        <f t="shared" si="2"/>
        <v/>
      </c>
      <c r="I32" s="14" t="str">
        <f>IF(OR(B32&lt;&gt;"",J32&lt;&gt;""),IF($G$4="Recurso",IF(LEFT($G$5,1)="M",IF(VLOOKUP($G$5,'Definición técnica de imagenes'!$A$3:$G$17,6,FALSE)=0,"",VLOOKUP($G$5,'Definición técnica de imagenes'!$A$3:$G$17,6,FALSE)),IF($G$5="F1","","")),'Definición técnica de imagenes'!$F$16),"")</f>
        <v/>
      </c>
      <c r="J32" s="19"/>
      <c r="K32" s="19"/>
    </row>
    <row r="33" spans="1:11" s="12" customFormat="1" x14ac:dyDescent="0.25">
      <c r="A33" s="13"/>
      <c r="B33" s="28"/>
      <c r="C33" s="28"/>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IF(OR(B33&lt;&gt;"",J33&lt;&gt;""),IF($G$4="Recurso",IF(LEFT($G$5,1)="M",IF(VLOOKUP($G$5,'Definición técnica de imagenes'!$A$3:$G$17,6,FALSE)=0,"",VLOOKUP($G$5,'Definición técnica de imagenes'!$A$3:$G$17,6,FALSE)),IF($G$5="F1","","")),'Definición técnica de imagenes'!$F$16),"")</f>
        <v/>
      </c>
      <c r="J33" s="19"/>
      <c r="K33" s="19"/>
    </row>
    <row r="34" spans="1:11" s="12" customFormat="1" x14ac:dyDescent="0.25">
      <c r="A34" s="13"/>
      <c r="B34" s="27"/>
      <c r="C34" s="27"/>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IF(OR(B34&lt;&gt;"",J34&lt;&gt;""),IF($G$4="Recurso",IF(LEFT($G$5,1)="M",IF(VLOOKUP($G$5,'Definición técnica de imagenes'!$A$3:$G$17,6,FALSE)=0,"",VLOOKUP($G$5,'Definición técnica de imagenes'!$A$3:$G$17,6,FALSE)),IF($G$5="F1","","")),'Definición técnica de imagenes'!$F$16),"")</f>
        <v/>
      </c>
      <c r="J34" s="14"/>
      <c r="K34" s="15"/>
    </row>
    <row r="35" spans="1:11" s="12" customFormat="1" x14ac:dyDescent="0.25">
      <c r="A35" s="13"/>
      <c r="B35" s="32"/>
      <c r="C35" s="32"/>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IF(OR(B35&lt;&gt;"",J35&lt;&gt;""),IF($G$4="Recurso",IF(LEFT($G$5,1)="M",IF(VLOOKUP($G$5,'Definición técnica de imagenes'!$A$3:$G$17,6,FALSE)=0,"",VLOOKUP($G$5,'Definición técnica de imagenes'!$A$3:$G$17,6,FALSE)),IF($G$5="F1","","")),'Definición técnica de imagenes'!$F$16),"")</f>
        <v/>
      </c>
      <c r="J35" s="14"/>
      <c r="K35" s="15"/>
    </row>
    <row r="36" spans="1:11" s="12" customFormat="1" x14ac:dyDescent="0.25">
      <c r="A36" s="13"/>
      <c r="B36" s="27"/>
      <c r="C36" s="27"/>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IF(OR(B36&lt;&gt;"",J36&lt;&gt;""),IF($G$4="Recurso",IF(LEFT($G$5,1)="M",IF(VLOOKUP($G$5,'Definición técnica de imagenes'!$A$3:$G$17,6,FALSE)=0,"",VLOOKUP($G$5,'Definición técnica de imagenes'!$A$3:$G$17,6,FALSE)),IF($G$5="F1","","")),'Definición técnica de imagenes'!$F$16),"")</f>
        <v/>
      </c>
      <c r="J36" s="22"/>
      <c r="K36" s="15"/>
    </row>
    <row r="37" spans="1:11" s="12" customFormat="1" x14ac:dyDescent="0.25">
      <c r="A37" s="13"/>
      <c r="B37" s="33"/>
      <c r="C37" s="33"/>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IF(OR(B37&lt;&gt;"",J37&lt;&gt;""),IF($G$4="Recurso",IF(LEFT($G$5,1)="M",IF(VLOOKUP($G$5,'Definición técnica de imagenes'!$A$3:$G$17,6,FALSE)=0,"",VLOOKUP($G$5,'Definición técnica de imagenes'!$A$3:$G$17,6,FALSE)),IF($G$5="F1","","")),'Definición técnica de imagenes'!$F$16),"")</f>
        <v/>
      </c>
      <c r="J37" s="23"/>
      <c r="K37" s="15"/>
    </row>
    <row r="38" spans="1:11" s="12" customFormat="1" x14ac:dyDescent="0.25">
      <c r="A38" s="13"/>
      <c r="B38" s="27"/>
      <c r="C38" s="27"/>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IF(OR(B38&lt;&gt;"",J38&lt;&gt;""),IF($G$4="Recurso",IF(LEFT($G$5,1)="M",IF(VLOOKUP($G$5,'Definición técnica de imagenes'!$A$3:$G$17,6,FALSE)=0,"",VLOOKUP($G$5,'Definición técnica de imagenes'!$A$3:$G$17,6,FALSE)),IF($G$5="F1","","")),'Definición técnica de imagenes'!$F$16),"")</f>
        <v/>
      </c>
      <c r="J38" s="14"/>
      <c r="K38" s="15"/>
    </row>
    <row r="39" spans="1:11" s="12" customFormat="1" x14ac:dyDescent="0.25">
      <c r="A39" s="13"/>
      <c r="B39" s="27"/>
      <c r="C39" s="27"/>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c r="B40" s="27"/>
      <c r="C40" s="27"/>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c r="B41" s="27"/>
      <c r="C41" s="27"/>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c r="B42" s="27"/>
      <c r="C42" s="27"/>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c r="B43" s="27"/>
      <c r="C43" s="27"/>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c r="B44" s="27"/>
      <c r="C44" s="27"/>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c r="B45" s="27"/>
      <c r="C45" s="27"/>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c r="B46" s="27"/>
      <c r="C46" s="27"/>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c r="B47" s="27"/>
      <c r="C47" s="27"/>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7"/>
      <c r="C48" s="27"/>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7"/>
      <c r="C49" s="27"/>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7"/>
      <c r="C50" s="27"/>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7"/>
      <c r="C51" s="27"/>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7"/>
      <c r="C52" s="27"/>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7"/>
      <c r="C53" s="27"/>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7"/>
      <c r="C54" s="27"/>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7"/>
      <c r="C55" s="27"/>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7"/>
      <c r="C56" s="27"/>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7"/>
      <c r="C57" s="27"/>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7"/>
      <c r="C58" s="27"/>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7"/>
      <c r="C59" s="27"/>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7"/>
      <c r="C60" s="27"/>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13"/>
      <c r="C61" s="13"/>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ref="F74:F107" si="4">IF(OR(B74&lt;&gt;"",J74&lt;&gt;""),CONCATENATE($C$7,"_",$A74,IF($G$4="Cuaderno de Estudio","_small",CONCATENATE(IF(I74="","","n"),IF(LEFT($G$5,1)="F",".jpg",".png")))),"")</f>
        <v/>
      </c>
      <c r="G74" s="14" t="str">
        <f>IF(F74&lt;&gt;"",IF($G$4="Recurso",IF(LEFT($G$5,1)="M",VLOOKUP($G$5,'Definición técnica de imagenes'!$A$3:$G$17,5,FALSE),IF($G$5="F1",'Definición técnica de imagenes'!$E$15,'Definición técnica de imagenes'!$F$13)),'Definición técnica de imagenes'!$E$16),"")</f>
        <v/>
      </c>
      <c r="H74" s="14" t="str">
        <f t="shared" ref="H74:H107" si="5">IF(AND(I74&lt;&gt;"",I74&lt;&gt;0),IF(OR(B74&lt;&gt;"",J74&lt;&gt;""),CONCATENATE($C$7,"_",$A74,IF($G$4="Cuaderno de Estudio","_zoom",CONCATENATE("a",IF(LEFT($G$5,1)="F",".jpg",".png")))),""),"")</f>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si="4"/>
        <v/>
      </c>
      <c r="G75" s="14" t="str">
        <f>IF(F75&lt;&gt;"",IF($G$4="Recurso",IF(LEFT($G$5,1)="M",VLOOKUP($G$5,'Definición técnica de imagenes'!$A$3:$G$17,5,FALSE),IF($G$5="F1",'Definición técnica de imagenes'!$E$15,'Definición técnica de imagenes'!$F$13)),'Definición técnica de imagenes'!$E$16),"")</f>
        <v/>
      </c>
      <c r="H75" s="14" t="str">
        <f t="shared" si="5"/>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4"/>
        <v/>
      </c>
      <c r="G76" s="14" t="str">
        <f>IF(F76&lt;&gt;"",IF($G$4="Recurso",IF(LEFT($G$5,1)="M",VLOOKUP($G$5,'Definición técnica de imagenes'!$A$3:$G$17,5,FALSE),IF($G$5="F1",'Definición técnica de imagenes'!$E$15,'Definición técnica de imagenes'!$F$13)),'Definición técnica de imagenes'!$E$16),"")</f>
        <v/>
      </c>
      <c r="H76" s="14" t="str">
        <f t="shared" si="5"/>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4"/>
        <v/>
      </c>
      <c r="G77" s="14" t="str">
        <f>IF(F77&lt;&gt;"",IF($G$4="Recurso",IF(LEFT($G$5,1)="M",VLOOKUP($G$5,'Definición técnica de imagenes'!$A$3:$G$17,5,FALSE),IF($G$5="F1",'Definición técnica de imagenes'!$E$15,'Definición técnica de imagenes'!$F$13)),'Definición técnica de imagenes'!$E$16),"")</f>
        <v/>
      </c>
      <c r="H77" s="14" t="str">
        <f t="shared" si="5"/>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4"/>
        <v/>
      </c>
      <c r="G78" s="14" t="str">
        <f>IF(F78&lt;&gt;"",IF($G$4="Recurso",IF(LEFT($G$5,1)="M",VLOOKUP($G$5,'Definición técnica de imagenes'!$A$3:$G$17,5,FALSE),IF($G$5="F1",'Definición técnica de imagenes'!$E$15,'Definición técnica de imagenes'!$F$13)),'Definición técnica de imagenes'!$E$16),"")</f>
        <v/>
      </c>
      <c r="H78" s="14" t="str">
        <f t="shared" si="5"/>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4"/>
        <v/>
      </c>
      <c r="G79" s="14" t="str">
        <f>IF(F79&lt;&gt;"",IF($G$4="Recurso",IF(LEFT($G$5,1)="M",VLOOKUP($G$5,'Definición técnica de imagenes'!$A$3:$G$17,5,FALSE),IF($G$5="F1",'Definición técnica de imagenes'!$E$15,'Definición técnica de imagenes'!$F$13)),'Definición técnica de imagenes'!$E$16),"")</f>
        <v/>
      </c>
      <c r="H79" s="14" t="str">
        <f t="shared" si="5"/>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4"/>
        <v/>
      </c>
      <c r="G80" s="14" t="str">
        <f>IF(F80&lt;&gt;"",IF($G$4="Recurso",IF(LEFT($G$5,1)="M",VLOOKUP($G$5,'Definición técnica de imagenes'!$A$3:$G$17,5,FALSE),IF($G$5="F1",'Definición técnica de imagenes'!$E$15,'Definición técnica de imagenes'!$F$13)),'Definición técnica de imagenes'!$E$16),"")</f>
        <v/>
      </c>
      <c r="H80" s="14" t="str">
        <f t="shared" si="5"/>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4"/>
        <v/>
      </c>
      <c r="G81" s="14" t="str">
        <f>IF(F81&lt;&gt;"",IF($G$4="Recurso",IF(LEFT($G$5,1)="M",VLOOKUP($G$5,'Definición técnica de imagenes'!$A$3:$G$17,5,FALSE),IF($G$5="F1",'Definición técnica de imagenes'!$E$15,'Definición técnica de imagenes'!$F$13)),'Definición técnica de imagenes'!$E$16),"")</f>
        <v/>
      </c>
      <c r="H81" s="14" t="str">
        <f t="shared" si="5"/>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4"/>
        <v/>
      </c>
      <c r="G82" s="14" t="str">
        <f>IF(F82&lt;&gt;"",IF($G$4="Recurso",IF(LEFT($G$5,1)="M",VLOOKUP($G$5,'Definición técnica de imagenes'!$A$3:$G$17,5,FALSE),IF($G$5="F1",'Definición técnica de imagenes'!$E$15,'Definición técnica de imagenes'!$F$13)),'Definición técnica de imagenes'!$E$16),"")</f>
        <v/>
      </c>
      <c r="H82" s="14" t="str">
        <f t="shared" si="5"/>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4"/>
        <v/>
      </c>
      <c r="G83" s="14" t="str">
        <f>IF(F83&lt;&gt;"",IF($G$4="Recurso",IF(LEFT($G$5,1)="M",VLOOKUP($G$5,'Definición técnica de imagenes'!$A$3:$G$17,5,FALSE),IF($G$5="F1",'Definición técnica de imagenes'!$E$15,'Definición técnica de imagenes'!$F$13)),'Definición técnica de imagenes'!$E$16),"")</f>
        <v/>
      </c>
      <c r="H83" s="14" t="str">
        <f t="shared" si="5"/>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4"/>
        <v/>
      </c>
      <c r="G84" s="14" t="str">
        <f>IF(F84&lt;&gt;"",IF($G$4="Recurso",IF(LEFT($G$5,1)="M",VLOOKUP($G$5,'Definición técnica de imagenes'!$A$3:$G$17,5,FALSE),IF($G$5="F1",'Definición técnica de imagenes'!$E$15,'Definición técnica de imagenes'!$F$13)),'Definición técnica de imagenes'!$E$16),"")</f>
        <v/>
      </c>
      <c r="H84" s="14" t="str">
        <f t="shared" si="5"/>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4"/>
        <v/>
      </c>
      <c r="G85" s="14" t="str">
        <f>IF(F85&lt;&gt;"",IF($G$4="Recurso",IF(LEFT($G$5,1)="M",VLOOKUP($G$5,'Definición técnica de imagenes'!$A$3:$G$17,5,FALSE),IF($G$5="F1",'Definición técnica de imagenes'!$E$15,'Definición técnica de imagenes'!$F$13)),'Definición técnica de imagenes'!$E$16),"")</f>
        <v/>
      </c>
      <c r="H85" s="14" t="str">
        <f t="shared" si="5"/>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4"/>
        <v/>
      </c>
      <c r="G86" s="14" t="str">
        <f>IF(F86&lt;&gt;"",IF($G$4="Recurso",IF(LEFT($G$5,1)="M",VLOOKUP($G$5,'Definición técnica de imagenes'!$A$3:$G$17,5,FALSE),IF($G$5="F1",'Definición técnica de imagenes'!$E$15,'Definición técnica de imagenes'!$F$13)),'Definición técnica de imagenes'!$E$16),"")</f>
        <v/>
      </c>
      <c r="H86" s="14" t="str">
        <f t="shared" si="5"/>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4"/>
        <v/>
      </c>
      <c r="G87" s="14" t="str">
        <f>IF(F87&lt;&gt;"",IF($G$4="Recurso",IF(LEFT($G$5,1)="M",VLOOKUP($G$5,'Definición técnica de imagenes'!$A$3:$G$17,5,FALSE),IF($G$5="F1",'Definición técnica de imagenes'!$E$15,'Definición técnica de imagenes'!$F$13)),'Definición técnica de imagenes'!$E$16),"")</f>
        <v/>
      </c>
      <c r="H87" s="14" t="str">
        <f t="shared" si="5"/>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4"/>
        <v/>
      </c>
      <c r="G88" s="14" t="str">
        <f>IF(F88&lt;&gt;"",IF($G$4="Recurso",IF(LEFT($G$5,1)="M",VLOOKUP($G$5,'Definición técnica de imagenes'!$A$3:$G$17,5,FALSE),IF($G$5="F1",'Definición técnica de imagenes'!$E$15,'Definición técnica de imagenes'!$F$13)),'Definición técnica de imagenes'!$E$16),"")</f>
        <v/>
      </c>
      <c r="H88" s="14" t="str">
        <f t="shared" si="5"/>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4"/>
        <v/>
      </c>
      <c r="G89" s="14" t="str">
        <f>IF(F89&lt;&gt;"",IF($G$4="Recurso",IF(LEFT($G$5,1)="M",VLOOKUP($G$5,'Definición técnica de imagenes'!$A$3:$G$17,5,FALSE),IF($G$5="F1",'Definición técnica de imagenes'!$E$15,'Definición técnica de imagenes'!$F$13)),'Definición técnica de imagenes'!$E$16),"")</f>
        <v/>
      </c>
      <c r="H89" s="14" t="str">
        <f t="shared" si="5"/>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4"/>
        <v/>
      </c>
      <c r="G90" s="14" t="str">
        <f>IF(F90&lt;&gt;"",IF($G$4="Recurso",IF(LEFT($G$5,1)="M",VLOOKUP($G$5,'Definición técnica de imagenes'!$A$3:$G$17,5,FALSE),IF($G$5="F1",'Definición técnica de imagenes'!$E$15,'Definición técnica de imagenes'!$F$13)),'Definición técnica de imagenes'!$E$16),"")</f>
        <v/>
      </c>
      <c r="H90" s="14" t="str">
        <f t="shared" si="5"/>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4"/>
        <v/>
      </c>
      <c r="G91" s="14" t="str">
        <f>IF(F91&lt;&gt;"",IF($G$4="Recurso",IF(LEFT($G$5,1)="M",VLOOKUP($G$5,'Definición técnica de imagenes'!$A$3:$G$17,5,FALSE),IF($G$5="F1",'Definición técnica de imagenes'!$E$15,'Definición técnica de imagenes'!$F$13)),'Definición técnica de imagenes'!$E$16),"")</f>
        <v/>
      </c>
      <c r="H91" s="14" t="str">
        <f t="shared" si="5"/>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4"/>
        <v/>
      </c>
      <c r="G92" s="14" t="str">
        <f>IF(F92&lt;&gt;"",IF($G$4="Recurso",IF(LEFT($G$5,1)="M",VLOOKUP($G$5,'Definición técnica de imagenes'!$A$3:$G$17,5,FALSE),IF($G$5="F1",'Definición técnica de imagenes'!$E$15,'Definición técnica de imagenes'!$F$13)),'Definición técnica de imagenes'!$E$16),"")</f>
        <v/>
      </c>
      <c r="H92" s="14" t="str">
        <f t="shared" si="5"/>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4"/>
        <v/>
      </c>
      <c r="G93" s="14" t="str">
        <f>IF(F93&lt;&gt;"",IF($G$4="Recurso",IF(LEFT($G$5,1)="M",VLOOKUP($G$5,'Definición técnica de imagenes'!$A$3:$G$17,5,FALSE),IF($G$5="F1",'Definición técnica de imagenes'!$E$15,'Definición técnica de imagenes'!$F$13)),'Definición técnica de imagenes'!$E$16),"")</f>
        <v/>
      </c>
      <c r="H93" s="14" t="str">
        <f t="shared" si="5"/>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4"/>
        <v/>
      </c>
      <c r="G94" s="14" t="str">
        <f>IF(F94&lt;&gt;"",IF($G$4="Recurso",IF(LEFT($G$5,1)="M",VLOOKUP($G$5,'Definición técnica de imagenes'!$A$3:$G$17,5,FALSE),IF($G$5="F1",'Definición técnica de imagenes'!$E$15,'Definición técnica de imagenes'!$F$13)),'Definición técnica de imagenes'!$E$16),"")</f>
        <v/>
      </c>
      <c r="H94" s="14" t="str">
        <f t="shared" si="5"/>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4"/>
        <v/>
      </c>
      <c r="G95" s="14" t="str">
        <f>IF(F95&lt;&gt;"",IF($G$4="Recurso",IF(LEFT($G$5,1)="M",VLOOKUP($G$5,'Definición técnica de imagenes'!$A$3:$G$17,5,FALSE),IF($G$5="F1",'Definición técnica de imagenes'!$E$15,'Definición técnica de imagenes'!$F$13)),'Definición técnica de imagenes'!$E$16),"")</f>
        <v/>
      </c>
      <c r="H95" s="14" t="str">
        <f t="shared" si="5"/>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4"/>
        <v/>
      </c>
      <c r="G96" s="14" t="str">
        <f>IF(F96&lt;&gt;"",IF($G$4="Recurso",IF(LEFT($G$5,1)="M",VLOOKUP($G$5,'Definición técnica de imagenes'!$A$3:$G$17,5,FALSE),IF($G$5="F1",'Definición técnica de imagenes'!$E$15,'Definición técnica de imagenes'!$F$13)),'Definición técnica de imagenes'!$E$16),"")</f>
        <v/>
      </c>
      <c r="H96" s="14" t="str">
        <f t="shared" si="5"/>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4"/>
        <v/>
      </c>
      <c r="G97" s="14" t="str">
        <f>IF(F97&lt;&gt;"",IF($G$4="Recurso",IF(LEFT($G$5,1)="M",VLOOKUP($G$5,'Definición técnica de imagenes'!$A$3:$G$17,5,FALSE),IF($G$5="F1",'Definición técnica de imagenes'!$E$15,'Definición técnica de imagenes'!$F$13)),'Definición técnica de imagenes'!$E$16),"")</f>
        <v/>
      </c>
      <c r="H97" s="14" t="str">
        <f t="shared" si="5"/>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4"/>
        <v/>
      </c>
      <c r="G98" s="14" t="str">
        <f>IF(F98&lt;&gt;"",IF($G$4="Recurso",IF(LEFT($G$5,1)="M",VLOOKUP($G$5,'Definición técnica de imagenes'!$A$3:$G$17,5,FALSE),IF($G$5="F1",'Definición técnica de imagenes'!$E$15,'Definición técnica de imagenes'!$F$13)),'Definición técnica de imagenes'!$E$16),"")</f>
        <v/>
      </c>
      <c r="H98" s="14" t="str">
        <f t="shared" si="5"/>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4"/>
        <v/>
      </c>
      <c r="G99" s="14" t="str">
        <f>IF(F99&lt;&gt;"",IF($G$4="Recurso",IF(LEFT($G$5,1)="M",VLOOKUP($G$5,'Definición técnica de imagenes'!$A$3:$G$17,5,FALSE),IF($G$5="F1",'Definición técnica de imagenes'!$E$15,'Definición técnica de imagenes'!$F$13)),'Definición técnica de imagenes'!$E$16),"")</f>
        <v/>
      </c>
      <c r="H99" s="14" t="str">
        <f t="shared" si="5"/>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4"/>
        <v/>
      </c>
      <c r="G100" s="14" t="str">
        <f>IF(F100&lt;&gt;"",IF($G$4="Recurso",IF(LEFT($G$5,1)="M",VLOOKUP($G$5,'Definición técnica de imagenes'!$A$3:$G$17,5,FALSE),IF($G$5="F1",'Definición técnica de imagenes'!$E$15,'Definición técnica de imagenes'!$F$13)),'Definición técnica de imagenes'!$E$16),"")</f>
        <v/>
      </c>
      <c r="H100" s="14" t="str">
        <f t="shared" si="5"/>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4"/>
        <v/>
      </c>
      <c r="G101" s="14" t="str">
        <f>IF(F101&lt;&gt;"",IF($G$4="Recurso",IF(LEFT($G$5,1)="M",VLOOKUP($G$5,'Definición técnica de imagenes'!$A$3:$G$17,5,FALSE),IF($G$5="F1",'Definición técnica de imagenes'!$E$15,'Definición técnica de imagenes'!$F$13)),'Definición técnica de imagenes'!$E$16),"")</f>
        <v/>
      </c>
      <c r="H101" s="14" t="str">
        <f t="shared" si="5"/>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4"/>
        <v/>
      </c>
      <c r="G102" s="14" t="str">
        <f>IF(F102&lt;&gt;"",IF($G$4="Recurso",IF(LEFT($G$5,1)="M",VLOOKUP($G$5,'Definición técnica de imagenes'!$A$3:$G$17,5,FALSE),IF($G$5="F1",'Definición técnica de imagenes'!$E$15,'Definición técnica de imagenes'!$F$13)),'Definición técnica de imagenes'!$E$16),"")</f>
        <v/>
      </c>
      <c r="H102" s="14" t="str">
        <f t="shared" si="5"/>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4"/>
        <v/>
      </c>
      <c r="G103" s="14" t="str">
        <f>IF(F103&lt;&gt;"",IF($G$4="Recurso",IF(LEFT($G$5,1)="M",VLOOKUP($G$5,'Definición técnica de imagenes'!$A$3:$G$17,5,FALSE),IF($G$5="F1",'Definición técnica de imagenes'!$E$15,'Definición técnica de imagenes'!$F$13)),'Definición técnica de imagenes'!$E$16),"")</f>
        <v/>
      </c>
      <c r="H103" s="14" t="str">
        <f t="shared" si="5"/>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4"/>
        <v/>
      </c>
      <c r="G104" s="14" t="str">
        <f>IF(F104&lt;&gt;"",IF($G$4="Recurso",IF(LEFT($G$5,1)="M",VLOOKUP($G$5,'Definición técnica de imagenes'!$A$3:$G$17,5,FALSE),IF($G$5="F1",'Definición técnica de imagenes'!$E$15,'Definición técnica de imagenes'!$F$13)),'Definición técnica de imagenes'!$E$16),"")</f>
        <v/>
      </c>
      <c r="H104" s="14" t="str">
        <f t="shared" si="5"/>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4"/>
        <v/>
      </c>
      <c r="G105" s="14" t="str">
        <f>IF(F105&lt;&gt;"",IF($G$4="Recurso",IF(LEFT($G$5,1)="M",VLOOKUP($G$5,'Definición técnica de imagenes'!$A$3:$G$17,5,FALSE),IF($G$5="F1",'Definición técnica de imagenes'!$E$15,'Definición técnica de imagenes'!$F$13)),'Definición técnica de imagenes'!$E$16),"")</f>
        <v/>
      </c>
      <c r="H105" s="14" t="str">
        <f t="shared" si="5"/>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4"/>
        <v/>
      </c>
      <c r="G106" s="14" t="str">
        <f>IF(F106&lt;&gt;"",IF($G$4="Recurso",IF(LEFT($G$5,1)="M",VLOOKUP($G$5,'Definición técnica de imagenes'!$A$3:$G$17,5,FALSE),IF($G$5="F1",'Definición técnica de imagenes'!$E$15,'Definición técnica de imagenes'!$F$13)),'Definición técnica de imagenes'!$E$16),"")</f>
        <v/>
      </c>
      <c r="H106" s="14" t="str">
        <f t="shared" si="5"/>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4"/>
        <v/>
      </c>
      <c r="G107" s="14" t="str">
        <f>IF(F107&lt;&gt;"",IF($G$4="Recurso",IF(LEFT($G$5,1)="M",VLOOKUP($G$5,'Definición técnica de imagenes'!$A$3:$G$17,5,FALSE),IF($G$5="F1",'Definición técnica de imagenes'!$E$15,'Definición técnica de imagenes'!$F$13)),'Definición técnica de imagenes'!$E$16),"")</f>
        <v/>
      </c>
      <c r="H107" s="14" t="str">
        <f t="shared" si="5"/>
        <v/>
      </c>
      <c r="I107" s="14" t="str">
        <f>IF(OR(B107&lt;&gt;"",J107&lt;&gt;""),IF($G$4="Recurso",IF(LEFT($G$5,1)="M",IF(VLOOKUP($G$5,'Definición técnica de imagenes'!$A$3:$G$17,6,FALSE)=0,"",VLOOKUP($G$5,'Definición técnica de imagenes'!$A$3:$G$17,6,FALSE)),IF($G$5="F1","","")),'Definición técnica de imagenes'!$F$16),"")</f>
        <v/>
      </c>
      <c r="J107" s="14"/>
      <c r="K107"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7">
      <formula1>"Vertical,Horizontal"</formula1>
    </dataValidation>
    <dataValidation type="list" allowBlank="1" showInputMessage="1" showErrorMessage="1" sqref="D10:D107">
      <formula1>"Ilustración,Fotografía"</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1" r:id="rId4">
          <objectPr defaultSize="0" autoPict="0" r:id="rId5">
            <anchor moveWithCells="1" sizeWithCells="1">
              <from>
                <xdr:col>10</xdr:col>
                <xdr:colOff>314325</xdr:colOff>
                <xdr:row>11</xdr:row>
                <xdr:rowOff>219075</xdr:rowOff>
              </from>
              <to>
                <xdr:col>10</xdr:col>
                <xdr:colOff>5924550</xdr:colOff>
                <xdr:row>11</xdr:row>
                <xdr:rowOff>2143125</xdr:rowOff>
              </to>
            </anchor>
          </objectPr>
        </oleObject>
      </mc:Choice>
      <mc:Fallback>
        <oleObject progId="PBrush" shapeId="2051" r:id="rId4"/>
      </mc:Fallback>
    </mc:AlternateContent>
    <mc:AlternateContent xmlns:mc="http://schemas.openxmlformats.org/markup-compatibility/2006">
      <mc:Choice Requires="x14">
        <oleObject progId="PBrush" shapeId="2052" r:id="rId6">
          <objectPr defaultSize="0" autoPict="0" r:id="rId7">
            <anchor moveWithCells="1" sizeWithCells="1">
              <from>
                <xdr:col>10</xdr:col>
                <xdr:colOff>447675</xdr:colOff>
                <xdr:row>12</xdr:row>
                <xdr:rowOff>352425</xdr:rowOff>
              </from>
              <to>
                <xdr:col>10</xdr:col>
                <xdr:colOff>6048375</xdr:colOff>
                <xdr:row>12</xdr:row>
                <xdr:rowOff>2238375</xdr:rowOff>
              </to>
            </anchor>
          </objectPr>
        </oleObject>
      </mc:Choice>
      <mc:Fallback>
        <oleObject progId="PBrush" shapeId="2052" r:id="rId6"/>
      </mc:Fallback>
    </mc:AlternateContent>
    <mc:AlternateContent xmlns:mc="http://schemas.openxmlformats.org/markup-compatibility/2006">
      <mc:Choice Requires="x14">
        <oleObject progId="PBrush" shapeId="2053" r:id="rId8">
          <objectPr defaultSize="0" autoPict="0" r:id="rId9">
            <anchor moveWithCells="1" sizeWithCells="1">
              <from>
                <xdr:col>10</xdr:col>
                <xdr:colOff>1162050</xdr:colOff>
                <xdr:row>14</xdr:row>
                <xdr:rowOff>457200</xdr:rowOff>
              </from>
              <to>
                <xdr:col>10</xdr:col>
                <xdr:colOff>5010150</xdr:colOff>
                <xdr:row>14</xdr:row>
                <xdr:rowOff>1905000</xdr:rowOff>
              </to>
            </anchor>
          </objectPr>
        </oleObject>
      </mc:Choice>
      <mc:Fallback>
        <oleObject progId="PBrush" shapeId="2053" r:id="rId8"/>
      </mc:Fallback>
    </mc:AlternateContent>
    <mc:AlternateContent xmlns:mc="http://schemas.openxmlformats.org/markup-compatibility/2006">
      <mc:Choice Requires="x14">
        <oleObject progId="PBrush" shapeId="2054" r:id="rId10">
          <objectPr defaultSize="0" autoPict="0" r:id="rId11">
            <anchor moveWithCells="1" sizeWithCells="1">
              <from>
                <xdr:col>10</xdr:col>
                <xdr:colOff>1209675</xdr:colOff>
                <xdr:row>15</xdr:row>
                <xdr:rowOff>409575</xdr:rowOff>
              </from>
              <to>
                <xdr:col>10</xdr:col>
                <xdr:colOff>5048250</xdr:colOff>
                <xdr:row>15</xdr:row>
                <xdr:rowOff>1743075</xdr:rowOff>
              </to>
            </anchor>
          </objectPr>
        </oleObject>
      </mc:Choice>
      <mc:Fallback>
        <oleObject progId="PBrush" shapeId="2054" r:id="rId10"/>
      </mc:Fallback>
    </mc:AlternateContent>
    <mc:AlternateContent xmlns:mc="http://schemas.openxmlformats.org/markup-compatibility/2006">
      <mc:Choice Requires="x14">
        <oleObject progId="PBrush" shapeId="2055" r:id="rId12">
          <objectPr defaultSize="0" autoPict="0" r:id="rId13">
            <anchor moveWithCells="1" sizeWithCells="1">
              <from>
                <xdr:col>10</xdr:col>
                <xdr:colOff>1143000</xdr:colOff>
                <xdr:row>16</xdr:row>
                <xdr:rowOff>400050</xdr:rowOff>
              </from>
              <to>
                <xdr:col>10</xdr:col>
                <xdr:colOff>4981575</xdr:colOff>
                <xdr:row>16</xdr:row>
                <xdr:rowOff>1695450</xdr:rowOff>
              </to>
            </anchor>
          </objectPr>
        </oleObject>
      </mc:Choice>
      <mc:Fallback>
        <oleObject progId="PBrush" shapeId="2055" r:id="rId12"/>
      </mc:Fallback>
    </mc:AlternateContent>
    <mc:AlternateContent xmlns:mc="http://schemas.openxmlformats.org/markup-compatibility/2006">
      <mc:Choice Requires="x14">
        <oleObject progId="PBrush" shapeId="2056" r:id="rId14">
          <objectPr defaultSize="0" autoPict="0" r:id="rId15">
            <anchor moveWithCells="1" sizeWithCells="1">
              <from>
                <xdr:col>10</xdr:col>
                <xdr:colOff>1257300</xdr:colOff>
                <xdr:row>17</xdr:row>
                <xdr:rowOff>552450</xdr:rowOff>
              </from>
              <to>
                <xdr:col>10</xdr:col>
                <xdr:colOff>5095875</xdr:colOff>
                <xdr:row>17</xdr:row>
                <xdr:rowOff>1990725</xdr:rowOff>
              </to>
            </anchor>
          </objectPr>
        </oleObject>
      </mc:Choice>
      <mc:Fallback>
        <oleObject progId="PBrush" shapeId="2056" r:id="rId14"/>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7" customWidth="1"/>
    <col min="2" max="2" width="11" style="37"/>
    <col min="3" max="3" width="13.875" style="37" customWidth="1"/>
    <col min="4" max="4" width="11.375" style="37" customWidth="1"/>
    <col min="5" max="7" width="11" style="37"/>
    <col min="8" max="11" width="11" style="37" hidden="1" customWidth="1"/>
    <col min="12" max="16384" width="11" style="37"/>
  </cols>
  <sheetData>
    <row r="1" spans="1:11" ht="16.5" thickBot="1" x14ac:dyDescent="0.3">
      <c r="A1" s="98" t="s">
        <v>38</v>
      </c>
      <c r="B1" s="99"/>
      <c r="C1" s="99"/>
      <c r="D1" s="99"/>
      <c r="E1" s="99"/>
      <c r="F1" s="100"/>
    </row>
    <row r="2" spans="1:11" x14ac:dyDescent="0.25">
      <c r="A2" s="45" t="s">
        <v>42</v>
      </c>
      <c r="B2" s="46"/>
      <c r="C2" s="101" t="s">
        <v>13</v>
      </c>
      <c r="D2" s="102"/>
      <c r="E2" s="103"/>
      <c r="F2" s="47"/>
    </row>
    <row r="3" spans="1:11" ht="63" x14ac:dyDescent="0.25">
      <c r="A3" s="48" t="s">
        <v>43</v>
      </c>
      <c r="B3" s="46"/>
      <c r="C3" s="107" t="s">
        <v>14</v>
      </c>
      <c r="D3" s="108"/>
      <c r="E3" s="109"/>
      <c r="F3" s="47"/>
      <c r="H3" s="37" t="s">
        <v>18</v>
      </c>
      <c r="I3" s="37" t="s">
        <v>19</v>
      </c>
      <c r="J3" s="37" t="s">
        <v>20</v>
      </c>
      <c r="K3" s="37" t="s">
        <v>52</v>
      </c>
    </row>
    <row r="4" spans="1:11" ht="31.5" x14ac:dyDescent="0.25">
      <c r="A4" s="45" t="s">
        <v>44</v>
      </c>
      <c r="B4" s="46"/>
      <c r="C4" s="41" t="s">
        <v>15</v>
      </c>
      <c r="D4" s="40" t="s">
        <v>16</v>
      </c>
      <c r="E4" s="44" t="s">
        <v>17</v>
      </c>
      <c r="F4" s="47"/>
      <c r="H4" s="37" t="s">
        <v>21</v>
      </c>
      <c r="I4" s="37" t="s">
        <v>25</v>
      </c>
      <c r="J4" s="37">
        <v>1</v>
      </c>
      <c r="K4" s="37">
        <v>1</v>
      </c>
    </row>
    <row r="5" spans="1:11" ht="79.5" thickBot="1" x14ac:dyDescent="0.3">
      <c r="A5" s="48" t="s">
        <v>45</v>
      </c>
      <c r="B5" s="46"/>
      <c r="C5" s="43" t="s">
        <v>35</v>
      </c>
      <c r="D5" s="110" t="str">
        <f>CONCATENATE(H21,"_",I21,"_",J21,"_CO")</f>
        <v>LE_07_04_CO</v>
      </c>
      <c r="E5" s="111"/>
      <c r="F5" s="47"/>
      <c r="H5" s="37" t="s">
        <v>22</v>
      </c>
      <c r="I5" s="37" t="s">
        <v>26</v>
      </c>
      <c r="J5" s="37">
        <v>2</v>
      </c>
      <c r="K5" s="37">
        <v>2</v>
      </c>
    </row>
    <row r="6" spans="1:11" ht="32.25" thickBot="1" x14ac:dyDescent="0.3">
      <c r="A6" s="45" t="s">
        <v>10</v>
      </c>
      <c r="B6" s="46"/>
      <c r="C6" s="46"/>
      <c r="D6" s="46"/>
      <c r="E6" s="46"/>
      <c r="F6" s="47"/>
      <c r="H6" s="37" t="s">
        <v>23</v>
      </c>
      <c r="I6" s="37" t="s">
        <v>27</v>
      </c>
      <c r="J6" s="37">
        <v>3</v>
      </c>
      <c r="K6" s="37">
        <v>3</v>
      </c>
    </row>
    <row r="7" spans="1:11" ht="48" thickBot="1" x14ac:dyDescent="0.3">
      <c r="A7" s="48" t="s">
        <v>11</v>
      </c>
      <c r="B7" s="46"/>
      <c r="C7" s="77" t="s">
        <v>127</v>
      </c>
      <c r="D7" s="96" t="str">
        <f>CONCATENATE("SolicitudGrafica_",D5,".xls")</f>
        <v>SolicitudGrafica_LE_07_04_CO.xls</v>
      </c>
      <c r="E7" s="96"/>
      <c r="F7" s="97"/>
      <c r="H7" s="37" t="s">
        <v>24</v>
      </c>
      <c r="I7" s="37" t="s">
        <v>28</v>
      </c>
      <c r="J7" s="37">
        <v>4</v>
      </c>
      <c r="K7" s="37">
        <v>4</v>
      </c>
    </row>
    <row r="8" spans="1:11" ht="47.25" x14ac:dyDescent="0.25">
      <c r="A8" s="48" t="s">
        <v>53</v>
      </c>
      <c r="B8" s="46"/>
      <c r="C8" s="46"/>
      <c r="D8" s="46"/>
      <c r="E8" s="46"/>
      <c r="F8" s="47"/>
      <c r="I8" s="37" t="s">
        <v>29</v>
      </c>
      <c r="J8" s="37">
        <v>5</v>
      </c>
      <c r="K8" s="37">
        <v>5</v>
      </c>
    </row>
    <row r="9" spans="1:11" ht="47.25" x14ac:dyDescent="0.25">
      <c r="A9" s="48" t="s">
        <v>12</v>
      </c>
      <c r="B9" s="46"/>
      <c r="C9" s="46"/>
      <c r="D9" s="46"/>
      <c r="E9" s="46"/>
      <c r="F9" s="47"/>
      <c r="I9" s="37" t="s">
        <v>30</v>
      </c>
      <c r="J9" s="37">
        <v>6</v>
      </c>
      <c r="K9" s="37">
        <v>6</v>
      </c>
    </row>
    <row r="10" spans="1:11" ht="32.25" thickBot="1" x14ac:dyDescent="0.3">
      <c r="A10" s="49" t="s">
        <v>36</v>
      </c>
      <c r="B10" s="50"/>
      <c r="C10" s="50"/>
      <c r="D10" s="50"/>
      <c r="E10" s="50"/>
      <c r="F10" s="51"/>
      <c r="I10" s="37" t="s">
        <v>31</v>
      </c>
      <c r="J10" s="37">
        <v>7</v>
      </c>
      <c r="K10" s="37">
        <v>7</v>
      </c>
    </row>
    <row r="11" spans="1:11" x14ac:dyDescent="0.25">
      <c r="I11" s="37" t="s">
        <v>32</v>
      </c>
      <c r="J11" s="37">
        <v>8</v>
      </c>
      <c r="K11" s="37">
        <v>8</v>
      </c>
    </row>
    <row r="12" spans="1:11" ht="16.5" thickBot="1" x14ac:dyDescent="0.3">
      <c r="I12" s="37" t="s">
        <v>37</v>
      </c>
      <c r="J12" s="37">
        <v>9</v>
      </c>
      <c r="K12" s="37">
        <v>9</v>
      </c>
    </row>
    <row r="13" spans="1:11" x14ac:dyDescent="0.25">
      <c r="A13" s="98" t="s">
        <v>41</v>
      </c>
      <c r="B13" s="99"/>
      <c r="C13" s="99"/>
      <c r="D13" s="99"/>
      <c r="E13" s="99"/>
      <c r="F13" s="100"/>
      <c r="I13" s="37" t="s">
        <v>33</v>
      </c>
      <c r="J13" s="37">
        <v>10</v>
      </c>
      <c r="K13" s="37">
        <v>10</v>
      </c>
    </row>
    <row r="14" spans="1:11" ht="16.5" thickBot="1" x14ac:dyDescent="0.3">
      <c r="A14" s="48"/>
      <c r="B14" s="46"/>
      <c r="C14" s="46"/>
      <c r="D14" s="46"/>
      <c r="E14" s="46"/>
      <c r="F14" s="47"/>
      <c r="I14" s="37" t="s">
        <v>34</v>
      </c>
      <c r="J14" s="37">
        <v>11</v>
      </c>
      <c r="K14" s="37">
        <v>11</v>
      </c>
    </row>
    <row r="15" spans="1:11" x14ac:dyDescent="0.25">
      <c r="A15" s="45" t="s">
        <v>46</v>
      </c>
      <c r="B15" s="46"/>
      <c r="C15" s="101" t="s">
        <v>49</v>
      </c>
      <c r="D15" s="102"/>
      <c r="E15" s="102"/>
      <c r="F15" s="103"/>
      <c r="J15" s="37">
        <v>12</v>
      </c>
      <c r="K15" s="37">
        <v>12</v>
      </c>
    </row>
    <row r="16" spans="1:11" ht="67.150000000000006" customHeight="1" x14ac:dyDescent="0.25">
      <c r="A16" s="48" t="s">
        <v>47</v>
      </c>
      <c r="B16" s="46"/>
      <c r="C16" s="41" t="s">
        <v>15</v>
      </c>
      <c r="D16" s="40" t="s">
        <v>16</v>
      </c>
      <c r="E16" s="40" t="s">
        <v>17</v>
      </c>
      <c r="F16" s="42" t="s">
        <v>50</v>
      </c>
      <c r="J16" s="37">
        <v>13</v>
      </c>
      <c r="K16" s="37">
        <v>13</v>
      </c>
    </row>
    <row r="17" spans="1:11" ht="32.1" customHeight="1" thickBot="1" x14ac:dyDescent="0.3">
      <c r="A17" s="45" t="s">
        <v>44</v>
      </c>
      <c r="B17" s="46"/>
      <c r="C17" s="43" t="s">
        <v>35</v>
      </c>
      <c r="D17" s="104" t="str">
        <f>CONCATENATE(H21,"_",I21,"_",J21,"_",K45)</f>
        <v>LE_07_04_REC10</v>
      </c>
      <c r="E17" s="105"/>
      <c r="F17" s="106"/>
      <c r="J17" s="37">
        <v>14</v>
      </c>
      <c r="K17" s="37">
        <v>14</v>
      </c>
    </row>
    <row r="18" spans="1:11" ht="79.5" thickBot="1" x14ac:dyDescent="0.3">
      <c r="A18" s="48" t="s">
        <v>48</v>
      </c>
      <c r="B18" s="46"/>
      <c r="C18" s="77" t="s">
        <v>128</v>
      </c>
      <c r="D18" s="96" t="str">
        <f>CONCATENATE("SolicitudGrafica_",D17,".xls")</f>
        <v>SolicitudGrafica_LE_07_04_REC10.xls</v>
      </c>
      <c r="E18" s="96"/>
      <c r="F18" s="97"/>
      <c r="J18" s="37">
        <v>15</v>
      </c>
      <c r="K18" s="37">
        <v>15</v>
      </c>
    </row>
    <row r="19" spans="1:11" x14ac:dyDescent="0.25">
      <c r="A19" s="45" t="s">
        <v>10</v>
      </c>
      <c r="B19" s="46"/>
      <c r="C19" s="46"/>
      <c r="D19" s="46"/>
      <c r="E19" s="46"/>
      <c r="F19" s="47"/>
      <c r="H19" s="37">
        <v>3</v>
      </c>
      <c r="J19" s="37">
        <v>16</v>
      </c>
      <c r="K19" s="37">
        <v>16</v>
      </c>
    </row>
    <row r="20" spans="1:11" ht="63.75" thickBot="1" x14ac:dyDescent="0.3">
      <c r="A20" s="49" t="s">
        <v>51</v>
      </c>
      <c r="B20" s="50"/>
      <c r="C20" s="50"/>
      <c r="D20" s="50"/>
      <c r="E20" s="50"/>
      <c r="F20" s="51"/>
      <c r="H20" s="37">
        <v>4</v>
      </c>
      <c r="I20" s="37">
        <v>5</v>
      </c>
      <c r="J20" s="37">
        <v>4</v>
      </c>
      <c r="K20" s="37">
        <v>17</v>
      </c>
    </row>
    <row r="21" spans="1:11" x14ac:dyDescent="0.25">
      <c r="H21" s="37" t="str">
        <f>IF(INDEX(H4:H7,H20)=H4,"MA",IF(INDEX(H4:H7,H20)=H5,"CN",IF(INDEX(H4:H7,H20)=H6,"CS",IF(INDEX(H4:H7,H20)=H7,"LE"))))</f>
        <v>LE</v>
      </c>
      <c r="I21" s="37" t="str">
        <f>CONCATENATE(IF((I20+2)&lt;10,"0",""),I20+2)</f>
        <v>07</v>
      </c>
      <c r="J21" s="37" t="str">
        <f>CONCATENATE(IF(J20&lt;10,"0",""),J20)</f>
        <v>04</v>
      </c>
      <c r="K21" s="37">
        <v>18</v>
      </c>
    </row>
    <row r="22" spans="1:11" x14ac:dyDescent="0.25">
      <c r="K22" s="37">
        <v>19</v>
      </c>
    </row>
    <row r="23" spans="1:11" x14ac:dyDescent="0.25">
      <c r="K23" s="37">
        <v>20</v>
      </c>
    </row>
    <row r="24" spans="1:11" x14ac:dyDescent="0.25">
      <c r="K24" s="37">
        <v>21</v>
      </c>
    </row>
    <row r="25" spans="1:11" x14ac:dyDescent="0.25">
      <c r="K25" s="37">
        <v>22</v>
      </c>
    </row>
    <row r="26" spans="1:11" x14ac:dyDescent="0.25">
      <c r="K26" s="37">
        <v>23</v>
      </c>
    </row>
    <row r="27" spans="1:11" x14ac:dyDescent="0.25">
      <c r="K27" s="37">
        <v>24</v>
      </c>
    </row>
    <row r="28" spans="1:11" x14ac:dyDescent="0.25">
      <c r="K28" s="37">
        <v>25</v>
      </c>
    </row>
    <row r="29" spans="1:11" x14ac:dyDescent="0.25">
      <c r="K29" s="37">
        <v>26</v>
      </c>
    </row>
    <row r="30" spans="1:11" x14ac:dyDescent="0.25">
      <c r="K30" s="37">
        <v>27</v>
      </c>
    </row>
    <row r="31" spans="1:11" x14ac:dyDescent="0.25">
      <c r="K31" s="37">
        <v>28</v>
      </c>
    </row>
    <row r="32" spans="1:11" x14ac:dyDescent="0.25">
      <c r="K32" s="37">
        <v>29</v>
      </c>
    </row>
    <row r="33" spans="11:11" x14ac:dyDescent="0.25">
      <c r="K33" s="37">
        <v>30</v>
      </c>
    </row>
    <row r="34" spans="11:11" x14ac:dyDescent="0.25">
      <c r="K34" s="37">
        <v>31</v>
      </c>
    </row>
    <row r="35" spans="11:11" x14ac:dyDescent="0.25">
      <c r="K35" s="37">
        <v>32</v>
      </c>
    </row>
    <row r="36" spans="11:11" x14ac:dyDescent="0.25">
      <c r="K36" s="37">
        <v>33</v>
      </c>
    </row>
    <row r="37" spans="11:11" x14ac:dyDescent="0.25">
      <c r="K37" s="37">
        <v>34</v>
      </c>
    </row>
    <row r="38" spans="11:11" x14ac:dyDescent="0.25">
      <c r="K38" s="37">
        <v>35</v>
      </c>
    </row>
    <row r="39" spans="11:11" x14ac:dyDescent="0.25">
      <c r="K39" s="37">
        <v>36</v>
      </c>
    </row>
    <row r="40" spans="11:11" x14ac:dyDescent="0.25">
      <c r="K40" s="37">
        <v>37</v>
      </c>
    </row>
    <row r="41" spans="11:11" x14ac:dyDescent="0.25">
      <c r="K41" s="37">
        <v>38</v>
      </c>
    </row>
    <row r="42" spans="11:11" x14ac:dyDescent="0.25">
      <c r="K42" s="37">
        <v>39</v>
      </c>
    </row>
    <row r="43" spans="11:11" x14ac:dyDescent="0.25">
      <c r="K43" s="37">
        <v>40</v>
      </c>
    </row>
    <row r="44" spans="11:11" x14ac:dyDescent="0.25">
      <c r="K44" s="37">
        <v>1</v>
      </c>
    </row>
    <row r="45" spans="11:11" x14ac:dyDescent="0.25">
      <c r="K45" s="37"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37" customWidth="1"/>
    <col min="2" max="2" width="22.25" style="37" customWidth="1"/>
    <col min="3" max="3" width="17.375" style="37" customWidth="1"/>
    <col min="4" max="4" width="10.875" style="37"/>
    <col min="5" max="5" width="11.75" style="37" customWidth="1"/>
    <col min="6" max="6" width="12.75" style="37" customWidth="1"/>
    <col min="7" max="7" width="11" style="37" customWidth="1"/>
    <col min="8" max="8" width="24.5" style="37" customWidth="1"/>
    <col min="9" max="9" width="22.25" style="37" customWidth="1"/>
    <col min="10" max="10" width="20.75" style="37" customWidth="1"/>
    <col min="11" max="11" width="44.5" style="37" customWidth="1"/>
    <col min="12" max="16384" width="10.875" style="37"/>
  </cols>
  <sheetData>
    <row r="1" spans="1:11" x14ac:dyDescent="0.25">
      <c r="A1" s="112" t="s">
        <v>56</v>
      </c>
      <c r="B1" s="112" t="s">
        <v>63</v>
      </c>
      <c r="C1" s="112" t="s">
        <v>64</v>
      </c>
      <c r="D1" s="112" t="s">
        <v>5</v>
      </c>
      <c r="E1" s="112" t="s">
        <v>65</v>
      </c>
      <c r="F1" s="112" t="s">
        <v>66</v>
      </c>
      <c r="G1" s="112" t="s">
        <v>67</v>
      </c>
      <c r="H1" s="113" t="s">
        <v>68</v>
      </c>
      <c r="I1" s="113"/>
      <c r="J1" s="113"/>
    </row>
    <row r="2" spans="1:11" x14ac:dyDescent="0.25">
      <c r="A2" s="112"/>
      <c r="B2" s="112"/>
      <c r="C2" s="112"/>
      <c r="D2" s="112"/>
      <c r="E2" s="112"/>
      <c r="F2" s="112"/>
      <c r="G2" s="112"/>
      <c r="H2" s="56" t="s">
        <v>65</v>
      </c>
      <c r="I2" s="56" t="s">
        <v>66</v>
      </c>
      <c r="J2" s="56" t="s">
        <v>67</v>
      </c>
    </row>
    <row r="3" spans="1:11" s="58" customFormat="1" x14ac:dyDescent="0.25">
      <c r="A3" s="57" t="s">
        <v>69</v>
      </c>
      <c r="B3" s="57" t="s">
        <v>70</v>
      </c>
      <c r="C3" s="57" t="s">
        <v>71</v>
      </c>
      <c r="D3" s="57" t="s">
        <v>72</v>
      </c>
      <c r="E3" s="57" t="s">
        <v>73</v>
      </c>
      <c r="F3" s="57"/>
      <c r="G3" s="57"/>
      <c r="H3" s="57" t="s">
        <v>130</v>
      </c>
      <c r="I3" s="57"/>
      <c r="J3" s="57"/>
    </row>
    <row r="4" spans="1:11" s="58" customFormat="1" x14ac:dyDescent="0.25">
      <c r="A4" s="59" t="s">
        <v>57</v>
      </c>
      <c r="B4" s="59" t="s">
        <v>74</v>
      </c>
      <c r="C4" s="59" t="s">
        <v>71</v>
      </c>
      <c r="D4" s="59" t="s">
        <v>72</v>
      </c>
      <c r="E4" s="59" t="s">
        <v>75</v>
      </c>
      <c r="F4" s="59" t="s">
        <v>76</v>
      </c>
      <c r="G4" s="59"/>
      <c r="H4" s="59" t="s">
        <v>131</v>
      </c>
      <c r="I4" s="59" t="s">
        <v>133</v>
      </c>
      <c r="J4" s="59"/>
    </row>
    <row r="5" spans="1:11" s="58" customFormat="1" x14ac:dyDescent="0.25">
      <c r="A5" s="60" t="s">
        <v>77</v>
      </c>
      <c r="B5" s="59" t="s">
        <v>78</v>
      </c>
      <c r="C5" s="59" t="s">
        <v>71</v>
      </c>
      <c r="D5" s="59" t="s">
        <v>72</v>
      </c>
      <c r="E5" s="59" t="s">
        <v>75</v>
      </c>
      <c r="F5" s="59" t="s">
        <v>76</v>
      </c>
      <c r="G5" s="61"/>
      <c r="H5" s="59" t="s">
        <v>131</v>
      </c>
      <c r="I5" s="59" t="s">
        <v>133</v>
      </c>
      <c r="J5" s="61"/>
    </row>
    <row r="6" spans="1:11" s="58" customFormat="1" x14ac:dyDescent="0.25">
      <c r="A6" s="59" t="s">
        <v>58</v>
      </c>
      <c r="B6" s="59" t="s">
        <v>79</v>
      </c>
      <c r="C6" s="59" t="s">
        <v>71</v>
      </c>
      <c r="D6" s="59" t="s">
        <v>72</v>
      </c>
      <c r="E6" s="59" t="s">
        <v>75</v>
      </c>
      <c r="F6" s="59" t="s">
        <v>76</v>
      </c>
      <c r="G6" s="59" t="s">
        <v>73</v>
      </c>
      <c r="H6" s="59" t="s">
        <v>131</v>
      </c>
      <c r="I6" s="59" t="s">
        <v>133</v>
      </c>
      <c r="J6" s="59" t="s">
        <v>134</v>
      </c>
    </row>
    <row r="7" spans="1:11" s="58" customFormat="1" ht="25.5" x14ac:dyDescent="0.25">
      <c r="A7" s="59" t="s">
        <v>80</v>
      </c>
      <c r="B7" s="59" t="s">
        <v>81</v>
      </c>
      <c r="C7" s="59" t="s">
        <v>71</v>
      </c>
      <c r="D7" s="59" t="s">
        <v>72</v>
      </c>
      <c r="E7" s="59" t="s">
        <v>75</v>
      </c>
      <c r="F7" s="59" t="s">
        <v>76</v>
      </c>
      <c r="G7" s="59"/>
      <c r="H7" s="59" t="s">
        <v>131</v>
      </c>
      <c r="I7" s="59" t="s">
        <v>133</v>
      </c>
      <c r="J7" s="59"/>
    </row>
    <row r="8" spans="1:11" s="58" customFormat="1" ht="25.5" x14ac:dyDescent="0.25">
      <c r="A8" s="59" t="s">
        <v>82</v>
      </c>
      <c r="B8" s="59" t="s">
        <v>83</v>
      </c>
      <c r="C8" s="59" t="s">
        <v>71</v>
      </c>
      <c r="D8" s="59" t="s">
        <v>72</v>
      </c>
      <c r="E8" s="59" t="s">
        <v>75</v>
      </c>
      <c r="F8" s="59" t="s">
        <v>76</v>
      </c>
      <c r="G8" s="59"/>
      <c r="H8" s="59" t="s">
        <v>131</v>
      </c>
      <c r="I8" s="59" t="s">
        <v>133</v>
      </c>
      <c r="J8" s="59"/>
    </row>
    <row r="9" spans="1:11" s="58" customFormat="1" x14ac:dyDescent="0.25">
      <c r="A9" s="59" t="s">
        <v>84</v>
      </c>
      <c r="B9" s="59" t="s">
        <v>85</v>
      </c>
      <c r="C9" s="59" t="s">
        <v>71</v>
      </c>
      <c r="D9" s="59" t="s">
        <v>72</v>
      </c>
      <c r="E9" s="59" t="s">
        <v>75</v>
      </c>
      <c r="F9" s="59" t="s">
        <v>76</v>
      </c>
      <c r="G9" s="59"/>
      <c r="H9" s="59" t="s">
        <v>131</v>
      </c>
      <c r="I9" s="59" t="s">
        <v>133</v>
      </c>
      <c r="J9" s="59"/>
    </row>
    <row r="10" spans="1:11" s="58" customFormat="1" x14ac:dyDescent="0.25">
      <c r="A10" s="59" t="s">
        <v>86</v>
      </c>
      <c r="B10" s="59" t="s">
        <v>87</v>
      </c>
      <c r="C10" s="59" t="s">
        <v>71</v>
      </c>
      <c r="D10" s="59" t="s">
        <v>72</v>
      </c>
      <c r="E10" s="59" t="s">
        <v>88</v>
      </c>
      <c r="F10" s="59"/>
      <c r="G10" s="59"/>
      <c r="H10" s="59" t="s">
        <v>130</v>
      </c>
      <c r="I10" s="59" t="s">
        <v>133</v>
      </c>
      <c r="J10" s="59"/>
    </row>
    <row r="11" spans="1:11" s="58" customFormat="1" ht="25.5" x14ac:dyDescent="0.25">
      <c r="A11" s="59" t="s">
        <v>89</v>
      </c>
      <c r="B11" s="59" t="s">
        <v>90</v>
      </c>
      <c r="C11" s="59" t="s">
        <v>71</v>
      </c>
      <c r="D11" s="59" t="s">
        <v>72</v>
      </c>
      <c r="E11" s="59" t="s">
        <v>75</v>
      </c>
      <c r="F11" s="59" t="s">
        <v>76</v>
      </c>
      <c r="G11" s="59"/>
      <c r="H11" s="59" t="s">
        <v>131</v>
      </c>
      <c r="I11" s="59" t="s">
        <v>133</v>
      </c>
      <c r="J11" s="59"/>
    </row>
    <row r="12" spans="1:11" s="58" customFormat="1" x14ac:dyDescent="0.25">
      <c r="A12" s="59" t="s">
        <v>91</v>
      </c>
      <c r="B12" s="59" t="s">
        <v>92</v>
      </c>
      <c r="C12" s="59" t="s">
        <v>71</v>
      </c>
      <c r="D12" s="59" t="s">
        <v>72</v>
      </c>
      <c r="E12" s="59" t="s">
        <v>75</v>
      </c>
      <c r="F12" s="59" t="s">
        <v>76</v>
      </c>
      <c r="G12" s="59"/>
      <c r="H12" s="59" t="s">
        <v>131</v>
      </c>
      <c r="I12" s="59" t="s">
        <v>133</v>
      </c>
      <c r="J12" s="59"/>
    </row>
    <row r="13" spans="1:11" ht="63" x14ac:dyDescent="0.25">
      <c r="A13" s="62" t="s">
        <v>93</v>
      </c>
      <c r="B13" s="62" t="s">
        <v>94</v>
      </c>
      <c r="C13" s="59" t="s">
        <v>71</v>
      </c>
      <c r="D13" s="63" t="s">
        <v>95</v>
      </c>
      <c r="E13" s="63"/>
      <c r="F13" s="64" t="s">
        <v>125</v>
      </c>
      <c r="G13" s="62"/>
      <c r="H13" s="59"/>
      <c r="I13" s="59" t="s">
        <v>130</v>
      </c>
      <c r="J13" s="62"/>
      <c r="K13" s="37" t="s">
        <v>96</v>
      </c>
    </row>
    <row r="14" spans="1:11" x14ac:dyDescent="0.25">
      <c r="A14" s="62" t="s">
        <v>97</v>
      </c>
      <c r="B14" s="62" t="s">
        <v>98</v>
      </c>
      <c r="C14" s="59" t="s">
        <v>71</v>
      </c>
      <c r="D14" s="63" t="s">
        <v>72</v>
      </c>
      <c r="E14" s="63"/>
      <c r="F14" s="64" t="s">
        <v>126</v>
      </c>
      <c r="G14" s="62"/>
      <c r="H14" s="59"/>
      <c r="I14" s="59" t="s">
        <v>130</v>
      </c>
      <c r="J14" s="62"/>
    </row>
    <row r="15" spans="1:11" ht="31.5" x14ac:dyDescent="0.25">
      <c r="A15" s="62" t="s">
        <v>99</v>
      </c>
      <c r="B15" s="62" t="s">
        <v>100</v>
      </c>
      <c r="C15" s="59" t="s">
        <v>101</v>
      </c>
      <c r="D15" s="62" t="s">
        <v>95</v>
      </c>
      <c r="E15" s="62" t="s">
        <v>124</v>
      </c>
      <c r="F15" s="62"/>
      <c r="G15" s="62"/>
      <c r="H15" s="59" t="s">
        <v>130</v>
      </c>
      <c r="I15" s="62"/>
      <c r="J15" s="62"/>
      <c r="K15" s="37" t="s">
        <v>102</v>
      </c>
    </row>
    <row r="16" spans="1:11" ht="94.5" x14ac:dyDescent="0.25">
      <c r="A16" s="64" t="s">
        <v>103</v>
      </c>
      <c r="B16" s="64"/>
      <c r="C16" s="60" t="s">
        <v>101</v>
      </c>
      <c r="D16" s="64" t="s">
        <v>104</v>
      </c>
      <c r="E16" s="63" t="s">
        <v>122</v>
      </c>
      <c r="F16" s="63" t="s">
        <v>123</v>
      </c>
      <c r="G16" s="63"/>
      <c r="H16" s="64" t="s">
        <v>132</v>
      </c>
      <c r="I16" s="64" t="s">
        <v>135</v>
      </c>
      <c r="J16" s="63"/>
      <c r="K16" s="65" t="s">
        <v>105</v>
      </c>
    </row>
    <row r="17" spans="1:11" ht="25.5" x14ac:dyDescent="0.25">
      <c r="A17" s="59" t="s">
        <v>106</v>
      </c>
      <c r="B17" s="59"/>
      <c r="C17" s="59" t="s">
        <v>71</v>
      </c>
      <c r="D17" s="59" t="s">
        <v>72</v>
      </c>
      <c r="E17" s="59" t="s">
        <v>107</v>
      </c>
      <c r="F17" s="59" t="s">
        <v>108</v>
      </c>
      <c r="G17" s="59"/>
      <c r="H17" s="66" t="s">
        <v>109</v>
      </c>
      <c r="I17" s="66" t="s">
        <v>110</v>
      </c>
      <c r="J17" s="59"/>
      <c r="K17" s="67" t="s">
        <v>111</v>
      </c>
    </row>
    <row r="20" spans="1:11" x14ac:dyDescent="0.25">
      <c r="A20" s="68" t="s">
        <v>112</v>
      </c>
    </row>
    <row r="21" spans="1:11" x14ac:dyDescent="0.25">
      <c r="A21" s="69" t="s">
        <v>113</v>
      </c>
      <c r="B21" s="70" t="s">
        <v>136</v>
      </c>
      <c r="C21" s="71" t="s">
        <v>22</v>
      </c>
      <c r="D21" s="70"/>
      <c r="E21" s="70"/>
    </row>
    <row r="22" spans="1:11" x14ac:dyDescent="0.25">
      <c r="A22" s="72" t="s">
        <v>114</v>
      </c>
      <c r="B22" s="78" t="s">
        <v>137</v>
      </c>
      <c r="C22" s="74" t="s">
        <v>138</v>
      </c>
      <c r="D22" s="73"/>
      <c r="E22" s="73"/>
    </row>
    <row r="23" spans="1:11" x14ac:dyDescent="0.25">
      <c r="A23" s="72" t="s">
        <v>115</v>
      </c>
      <c r="B23" s="78" t="s">
        <v>139</v>
      </c>
      <c r="C23" s="74" t="s">
        <v>140</v>
      </c>
      <c r="D23" s="73"/>
      <c r="E23" s="73"/>
    </row>
    <row r="24" spans="1:11" ht="31.5" x14ac:dyDescent="0.25">
      <c r="A24" s="72" t="s">
        <v>116</v>
      </c>
      <c r="B24" s="73" t="s">
        <v>141</v>
      </c>
      <c r="C24" s="74" t="s">
        <v>144</v>
      </c>
      <c r="D24" s="73"/>
      <c r="E24" s="73"/>
    </row>
    <row r="25" spans="1:11" x14ac:dyDescent="0.25">
      <c r="A25" s="72" t="s">
        <v>117</v>
      </c>
      <c r="B25" s="73" t="s">
        <v>142</v>
      </c>
      <c r="C25" s="74" t="s">
        <v>143</v>
      </c>
      <c r="D25" s="73"/>
      <c r="E25" s="73"/>
    </row>
    <row r="26" spans="1:11" ht="63" x14ac:dyDescent="0.25">
      <c r="A26" s="72" t="s">
        <v>118</v>
      </c>
      <c r="B26" s="73" t="s">
        <v>119</v>
      </c>
      <c r="C26" s="74" t="s">
        <v>120</v>
      </c>
      <c r="D26" s="73"/>
      <c r="E26" s="73"/>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DIANA SHIRLEY VELÁSQUEZ ROJAS</cp:lastModifiedBy>
  <dcterms:created xsi:type="dcterms:W3CDTF">2014-07-01T23:43:25Z</dcterms:created>
  <dcterms:modified xsi:type="dcterms:W3CDTF">2015-07-24T18:26:36Z</dcterms:modified>
</cp:coreProperties>
</file>